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5.xml" ContentType="application/vnd.openxmlformats-officedocument.drawing+xml"/>
  <Override PartName="/xl/drawings/drawing1.xml" ContentType="application/vnd.openxmlformats-officedocument.drawing+xml"/>
  <Override PartName="/xl/drawings/drawing6.xml" ContentType="application/vnd.openxmlformats-officedocument.drawing+xml"/>
  <Override PartName="/xl/drawings/drawing2.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metadata.xml" ContentType="application/vnd.openxmlformats-officedocument.spreadsheetml.sheetMetadata+xml"/>
  <Override PartName="/xl/tables/table1.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4.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tables/table13.xml" ContentType="application/vnd.openxmlformats-officedocument.spreadsheetml.table+xml"/>
  <Override PartName="/xl/tables/table12.xml" ContentType="application/vnd.openxmlformats-officedocument.spreadsheetml.table+xml"/>
  <Override PartName="/xl/tables/table16.xml" ContentType="application/vnd.openxmlformats-officedocument.spreadsheetml.table+xml"/>
  <Override PartName="/xl/comments3.xml" ContentType="application/vnd.openxmlformats-officedocument.spreadsheetml.comments+xml"/>
  <Override PartName="/xl/threadedComments/threadedComment3.xml" ContentType="application/vnd.ms-excel.threadedcomments+xml"/>
  <Override PartName="/xl/threadedComments/threadedComment2.xml" ContentType="application/vnd.ms-excel.threadedcomments+xml"/>
  <Override PartName="/xl/tables/table17.xml" ContentType="application/vnd.openxmlformats-officedocument.spreadsheetml.table+xml"/>
  <Override PartName="/xl/tables/table15.xml" ContentType="application/vnd.openxmlformats-officedocument.spreadsheetml.table+xml"/>
  <Override PartName="/xl/comments2.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filterPrivacy="1"/>
  <xr:revisionPtr revIDLastSave="81" documentId="8_{53099646-7771-4397-925A-2881362A49B3}" xr6:coauthVersionLast="47" xr6:coauthVersionMax="47" xr10:uidLastSave="{25857BF1-58D8-4C59-B635-1642C8A8A89E}"/>
  <workbookProtection workbookAlgorithmName="SHA-512" workbookHashValue="sO6cZJtIKFTBNvoIaJ+z7GxIS3AygSoOkcuo57DCDVRNL6JuYPRzivJbuCYOhNw0L19+CZxdsUgrngBzPVvPzg==" workbookSaltValue="JyoGXnk0c6sO66DRgmhMoQ==" workbookSpinCount="100000" lockStructure="1"/>
  <bookViews>
    <workbookView xWindow="-120" yWindow="-120" windowWidth="38640" windowHeight="21120" tabRatio="772" xr2:uid="{A1C8A8D2-0C54-44FE-A63E-BDBAD9B29B16}"/>
  </bookViews>
  <sheets>
    <sheet name="About This File" sheetId="5" r:id="rId1"/>
    <sheet name="Topic Mapping &amp; National Review" sheetId="26" r:id="rId2"/>
    <sheet name="Assessment Setup" sheetId="2" r:id="rId3"/>
    <sheet name="Impact Assessment" sheetId="9" r:id="rId4"/>
    <sheet name="RO Assessment" sheetId="12" r:id="rId5"/>
    <sheet name="Topic Prioritization" sheetId="25" r:id="rId6"/>
    <sheet name="Materiality Matrix" sheetId="24" r:id="rId7"/>
    <sheet name="Reference" sheetId="27" r:id="rId8"/>
  </sheets>
  <definedNames>
    <definedName name="_xlnm._FilterDatabase" localSheetId="3" hidden="1">'Impact Assessment'!$B$15:$U$15</definedName>
    <definedName name="_xlnm._FilterDatabase" localSheetId="4" hidden="1">'RO Assessment'!$B$14:$S$14</definedName>
    <definedName name="lovImpactSigCategories">tblImpactCatgory[Numbered Label]</definedName>
    <definedName name="lovLikelihood" localSheetId="4">tblLikelihood[Likelihood]</definedName>
    <definedName name="lovLikelihood">tblLikelihood[Numbered Label]</definedName>
    <definedName name="lovLikelihoodRO">tblLikelihoodRO[Numbered Label]</definedName>
    <definedName name="lovMagnitude">tblMagnitude[Numbered Label]</definedName>
    <definedName name="lovRemediability">tblRemediability[Numbered Label]</definedName>
    <definedName name="lovROSignificance">tblROSignificance[Numbered Label]</definedName>
    <definedName name="lovScale">tblScale[Numbered Label]</definedName>
    <definedName name="lovScope">tblScope[Numbered Label]</definedName>
    <definedName name="lovTimeHorizons">tblTimeHorizons[Time Horizons]</definedName>
    <definedName name="lovTopicSignificance">tblTopicSignificance[Topic Significance]</definedName>
    <definedName name="_xlnm.Print_Area" localSheetId="0">'About This File'!$B$2:$E$34</definedName>
    <definedName name="_xlnm.Print_Area" localSheetId="3">'Impact Assessment'!$B$2:$X$43</definedName>
    <definedName name="_xlnm.Print_Area" localSheetId="5">'Topic Prioritization'!$B$2:$K$42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5" i="12" l="1"/>
  <c r="E16" i="12"/>
  <c r="E17" i="12"/>
  <c r="E18" i="12"/>
  <c r="E19" i="12"/>
  <c r="E20" i="12"/>
  <c r="E21" i="12"/>
  <c r="E22" i="12"/>
  <c r="E23" i="12"/>
  <c r="E24" i="12"/>
  <c r="E25" i="12"/>
  <c r="E26" i="12"/>
  <c r="E27" i="12"/>
  <c r="E28" i="12"/>
  <c r="E29" i="12"/>
  <c r="E30" i="12"/>
  <c r="E31" i="12"/>
  <c r="E32" i="12"/>
  <c r="E33" i="12"/>
  <c r="E34" i="12"/>
  <c r="E35" i="12"/>
  <c r="E36" i="12"/>
  <c r="E37" i="12"/>
  <c r="E38" i="12"/>
  <c r="E39" i="12"/>
  <c r="E40" i="12"/>
  <c r="E41" i="12"/>
  <c r="E42" i="12"/>
  <c r="E43" i="12"/>
  <c r="E44" i="12"/>
  <c r="E45" i="12"/>
  <c r="E46" i="12"/>
  <c r="E47" i="12"/>
  <c r="E48" i="12"/>
  <c r="E49" i="12"/>
  <c r="E50" i="12"/>
  <c r="E51" i="12"/>
  <c r="E52" i="12"/>
  <c r="E53" i="12"/>
  <c r="E54" i="12"/>
  <c r="E55" i="12"/>
  <c r="E56" i="12"/>
  <c r="E57" i="12"/>
  <c r="E58" i="12"/>
  <c r="E59" i="12"/>
  <c r="E60" i="12"/>
  <c r="E61" i="12"/>
  <c r="E62" i="12"/>
  <c r="E63" i="12"/>
  <c r="E64" i="12"/>
  <c r="E65" i="12"/>
  <c r="E66" i="12"/>
  <c r="E67" i="12"/>
  <c r="E68" i="12"/>
  <c r="E69" i="12"/>
  <c r="E70" i="12"/>
  <c r="E71" i="12"/>
  <c r="E72" i="12"/>
  <c r="E73" i="12"/>
  <c r="E74" i="12"/>
  <c r="E75" i="12"/>
  <c r="E76" i="12"/>
  <c r="E77" i="12"/>
  <c r="E78" i="12"/>
  <c r="E79" i="12"/>
  <c r="E80" i="12"/>
  <c r="E81" i="12"/>
  <c r="E82" i="12"/>
  <c r="E83" i="12"/>
  <c r="E84" i="12"/>
  <c r="E85" i="12"/>
  <c r="E86" i="12"/>
  <c r="E87" i="12"/>
  <c r="E88" i="12"/>
  <c r="E89" i="12"/>
  <c r="E90" i="12"/>
  <c r="E91" i="12"/>
  <c r="E92" i="12"/>
  <c r="E93" i="12"/>
  <c r="E94" i="12"/>
  <c r="E95" i="12"/>
  <c r="E96" i="12"/>
  <c r="E97" i="12"/>
  <c r="E98" i="12"/>
  <c r="E99" i="12"/>
  <c r="E100" i="12"/>
  <c r="E101" i="12"/>
  <c r="E102" i="12"/>
  <c r="E103" i="12"/>
  <c r="E104" i="12"/>
  <c r="E105" i="12"/>
  <c r="E106" i="12"/>
  <c r="E107" i="12"/>
  <c r="E108" i="12"/>
  <c r="E109" i="12"/>
  <c r="E110" i="12"/>
  <c r="E111" i="12"/>
  <c r="E112" i="12"/>
  <c r="E113" i="12"/>
  <c r="E114" i="12"/>
  <c r="E115" i="12"/>
  <c r="E116" i="12"/>
  <c r="E117" i="12"/>
  <c r="E118" i="12"/>
  <c r="E119" i="12"/>
  <c r="E120" i="12"/>
  <c r="E121" i="12"/>
  <c r="E122" i="12"/>
  <c r="E123" i="12"/>
  <c r="E124" i="12"/>
  <c r="E125" i="12"/>
  <c r="E126" i="12"/>
  <c r="E127" i="12"/>
  <c r="E128" i="12"/>
  <c r="E129" i="12"/>
  <c r="E130" i="12"/>
  <c r="E131" i="12"/>
  <c r="E132" i="12"/>
  <c r="E133" i="12"/>
  <c r="E134" i="12"/>
  <c r="E17" i="25"/>
  <c r="N38" i="12" l="1"/>
  <c r="N39" i="12"/>
  <c r="N40" i="12"/>
  <c r="N41" i="12"/>
  <c r="N42" i="12"/>
  <c r="N43" i="12"/>
  <c r="N44" i="12"/>
  <c r="N45" i="12"/>
  <c r="N46" i="12"/>
  <c r="N47" i="12"/>
  <c r="N48" i="12"/>
  <c r="N49" i="12"/>
  <c r="N50" i="12"/>
  <c r="N51" i="12"/>
  <c r="N52" i="12"/>
  <c r="N53" i="12"/>
  <c r="N54" i="12"/>
  <c r="N55" i="12"/>
  <c r="N56" i="12"/>
  <c r="N57" i="12"/>
  <c r="N58" i="12"/>
  <c r="N59" i="12"/>
  <c r="N60" i="12"/>
  <c r="N61" i="12"/>
  <c r="N62" i="12"/>
  <c r="N63" i="12"/>
  <c r="N64" i="12"/>
  <c r="N65" i="12"/>
  <c r="N66" i="12"/>
  <c r="N67" i="12"/>
  <c r="N68" i="12"/>
  <c r="N69" i="12"/>
  <c r="N70" i="12"/>
  <c r="N71" i="12"/>
  <c r="N72" i="12"/>
  <c r="N73" i="12"/>
  <c r="N74" i="12"/>
  <c r="N75" i="12"/>
  <c r="N76" i="12"/>
  <c r="N77" i="12"/>
  <c r="N78" i="12"/>
  <c r="N79" i="12"/>
  <c r="N80" i="12"/>
  <c r="N81" i="12"/>
  <c r="N82" i="12"/>
  <c r="N83" i="12"/>
  <c r="N84" i="12"/>
  <c r="N85" i="12"/>
  <c r="N86" i="12"/>
  <c r="N87" i="12"/>
  <c r="N88" i="12"/>
  <c r="N89" i="12"/>
  <c r="N90" i="12"/>
  <c r="N91" i="12"/>
  <c r="N92" i="12"/>
  <c r="N93" i="12"/>
  <c r="N94" i="12"/>
  <c r="N95" i="12"/>
  <c r="N96" i="12"/>
  <c r="N97" i="12"/>
  <c r="N98" i="12"/>
  <c r="N99" i="12"/>
  <c r="N100" i="12"/>
  <c r="N101"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6" i="12"/>
  <c r="N17" i="12"/>
  <c r="N18" i="12"/>
  <c r="N19" i="12"/>
  <c r="N20" i="12"/>
  <c r="N21" i="12"/>
  <c r="N22" i="12"/>
  <c r="N23" i="12"/>
  <c r="N24" i="12"/>
  <c r="N25" i="12"/>
  <c r="N26" i="12"/>
  <c r="N27" i="12"/>
  <c r="N28" i="12"/>
  <c r="N29" i="12"/>
  <c r="N30" i="12"/>
  <c r="N31" i="12"/>
  <c r="N32" i="12"/>
  <c r="N33" i="12"/>
  <c r="N34" i="12"/>
  <c r="N35" i="12"/>
  <c r="N36" i="12"/>
  <c r="N37" i="12"/>
  <c r="N15" i="12"/>
  <c r="K19" i="9"/>
  <c r="K20" i="9"/>
  <c r="K21" i="9"/>
  <c r="K22" i="9"/>
  <c r="K23" i="9"/>
  <c r="K24" i="9"/>
  <c r="K25" i="9"/>
  <c r="K26" i="9"/>
  <c r="K27" i="9"/>
  <c r="K28" i="9"/>
  <c r="K29" i="9"/>
  <c r="K30" i="9"/>
  <c r="K31" i="9"/>
  <c r="K32" i="9"/>
  <c r="K33" i="9"/>
  <c r="K34" i="9"/>
  <c r="K35" i="9"/>
  <c r="K36" i="9"/>
  <c r="K37" i="9"/>
  <c r="K38" i="9"/>
  <c r="K39" i="9"/>
  <c r="K40" i="9"/>
  <c r="K41" i="9"/>
  <c r="K42" i="9"/>
  <c r="K43" i="9"/>
  <c r="K44" i="9"/>
  <c r="K45" i="9"/>
  <c r="K46" i="9"/>
  <c r="K47" i="9"/>
  <c r="K48" i="9"/>
  <c r="K49" i="9"/>
  <c r="K50" i="9"/>
  <c r="K51" i="9"/>
  <c r="K52" i="9"/>
  <c r="K53" i="9"/>
  <c r="K54" i="9"/>
  <c r="K55" i="9"/>
  <c r="K56" i="9"/>
  <c r="K57" i="9"/>
  <c r="K58" i="9"/>
  <c r="K59" i="9"/>
  <c r="K60" i="9"/>
  <c r="K61" i="9"/>
  <c r="K62" i="9"/>
  <c r="K63" i="9"/>
  <c r="K64" i="9"/>
  <c r="K65" i="9"/>
  <c r="K66" i="9"/>
  <c r="K67" i="9"/>
  <c r="K68" i="9"/>
  <c r="K69" i="9"/>
  <c r="K70" i="9"/>
  <c r="K71" i="9"/>
  <c r="K72" i="9"/>
  <c r="K73" i="9"/>
  <c r="K74" i="9"/>
  <c r="K75" i="9"/>
  <c r="K76" i="9"/>
  <c r="K77" i="9"/>
  <c r="K78" i="9"/>
  <c r="K79" i="9"/>
  <c r="K80" i="9"/>
  <c r="K81" i="9"/>
  <c r="K82" i="9"/>
  <c r="K83" i="9"/>
  <c r="K84" i="9"/>
  <c r="K85" i="9"/>
  <c r="K86" i="9"/>
  <c r="K87" i="9"/>
  <c r="K88" i="9"/>
  <c r="K89" i="9"/>
  <c r="K90" i="9"/>
  <c r="K91" i="9"/>
  <c r="K92" i="9"/>
  <c r="K93" i="9"/>
  <c r="K94" i="9"/>
  <c r="K95" i="9"/>
  <c r="K96" i="9"/>
  <c r="K97" i="9"/>
  <c r="K98" i="9"/>
  <c r="K99" i="9"/>
  <c r="K100" i="9"/>
  <c r="K101" i="9"/>
  <c r="K102" i="9"/>
  <c r="K103" i="9"/>
  <c r="K104" i="9"/>
  <c r="K105" i="9"/>
  <c r="K106" i="9"/>
  <c r="K107" i="9"/>
  <c r="K108" i="9"/>
  <c r="K109" i="9"/>
  <c r="K110" i="9"/>
  <c r="K111" i="9"/>
  <c r="K112" i="9"/>
  <c r="K113" i="9"/>
  <c r="K114" i="9"/>
  <c r="K115" i="9"/>
  <c r="K116" i="9"/>
  <c r="K117" i="9"/>
  <c r="K118" i="9"/>
  <c r="K119" i="9"/>
  <c r="K120" i="9"/>
  <c r="K121" i="9"/>
  <c r="K122" i="9"/>
  <c r="K123" i="9"/>
  <c r="K124" i="9"/>
  <c r="K125" i="9"/>
  <c r="K126" i="9"/>
  <c r="K127" i="9"/>
  <c r="K128" i="9"/>
  <c r="K129" i="9"/>
  <c r="K130" i="9"/>
  <c r="K131" i="9"/>
  <c r="K132" i="9"/>
  <c r="K133" i="9"/>
  <c r="K134" i="9"/>
  <c r="K135" i="9"/>
  <c r="H43" i="25" l="1" a="1"/>
  <c r="H43" i="25" s="1"/>
  <c r="J43" i="25" s="1"/>
  <c r="H44" i="25" a="1"/>
  <c r="H44" i="25" s="1"/>
  <c r="J44" i="25" s="1"/>
  <c r="H45" i="25" a="1"/>
  <c r="H45" i="25" s="1"/>
  <c r="J45" i="25" s="1"/>
  <c r="H46" i="25" a="1"/>
  <c r="H46" i="25" s="1"/>
  <c r="J46" i="25" s="1"/>
  <c r="H17" i="25" a="1"/>
  <c r="H17" i="25" s="1"/>
  <c r="E18" i="25"/>
  <c r="E19" i="25"/>
  <c r="E20" i="25"/>
  <c r="E21" i="25"/>
  <c r="E22" i="25"/>
  <c r="E23" i="25"/>
  <c r="E24" i="25"/>
  <c r="E25" i="25"/>
  <c r="E26" i="25"/>
  <c r="E27" i="25"/>
  <c r="E28" i="25"/>
  <c r="E29" i="25"/>
  <c r="E30" i="25"/>
  <c r="E31" i="25"/>
  <c r="E32" i="25"/>
  <c r="E33" i="25"/>
  <c r="E34" i="25"/>
  <c r="E35" i="25"/>
  <c r="E36" i="25"/>
  <c r="E37" i="25"/>
  <c r="E38" i="25"/>
  <c r="E39" i="25"/>
  <c r="E40" i="25"/>
  <c r="E41" i="25"/>
  <c r="E42" i="25"/>
  <c r="E43" i="25"/>
  <c r="E44" i="25"/>
  <c r="E45" i="25"/>
  <c r="E46" i="25"/>
  <c r="E16" i="9"/>
  <c r="E17" i="9"/>
  <c r="E18" i="9"/>
  <c r="E19" i="9"/>
  <c r="E20" i="9"/>
  <c r="E21" i="9"/>
  <c r="E22" i="9"/>
  <c r="E23" i="9"/>
  <c r="E24" i="9"/>
  <c r="E25" i="9"/>
  <c r="E26" i="9"/>
  <c r="E27" i="9"/>
  <c r="E28" i="9"/>
  <c r="E29" i="9"/>
  <c r="E30" i="9"/>
  <c r="E31" i="9"/>
  <c r="E32" i="9"/>
  <c r="E33" i="9"/>
  <c r="E34" i="9"/>
  <c r="E35" i="9"/>
  <c r="E36" i="9"/>
  <c r="E37" i="9"/>
  <c r="E38" i="9"/>
  <c r="E39" i="9"/>
  <c r="E40" i="9"/>
  <c r="E41" i="9"/>
  <c r="E42" i="9"/>
  <c r="E43" i="9"/>
  <c r="E44" i="9"/>
  <c r="E45" i="9"/>
  <c r="E46" i="9"/>
  <c r="E47" i="9"/>
  <c r="E48" i="9"/>
  <c r="E49" i="9"/>
  <c r="E50" i="9"/>
  <c r="E51" i="9"/>
  <c r="E52" i="9"/>
  <c r="E53" i="9"/>
  <c r="E54" i="9"/>
  <c r="E55" i="9"/>
  <c r="E56" i="9"/>
  <c r="E57" i="9"/>
  <c r="E58" i="9"/>
  <c r="E59" i="9"/>
  <c r="E60" i="9"/>
  <c r="E61" i="9"/>
  <c r="E62" i="9"/>
  <c r="E63" i="9"/>
  <c r="E64" i="9"/>
  <c r="E65" i="9"/>
  <c r="E66" i="9"/>
  <c r="E67" i="9"/>
  <c r="E68" i="9"/>
  <c r="E69" i="9"/>
  <c r="E70" i="9"/>
  <c r="E71" i="9"/>
  <c r="E72" i="9"/>
  <c r="E73" i="9"/>
  <c r="E74" i="9"/>
  <c r="E75" i="9"/>
  <c r="E76" i="9"/>
  <c r="E77" i="9"/>
  <c r="E78" i="9"/>
  <c r="E79" i="9"/>
  <c r="E80" i="9"/>
  <c r="E81" i="9"/>
  <c r="E82" i="9"/>
  <c r="E83" i="9"/>
  <c r="E84" i="9"/>
  <c r="E85" i="9"/>
  <c r="E86" i="9"/>
  <c r="E87" i="9"/>
  <c r="E88" i="9"/>
  <c r="E89" i="9"/>
  <c r="E90" i="9"/>
  <c r="E91" i="9"/>
  <c r="E92" i="9"/>
  <c r="E93" i="9"/>
  <c r="E94" i="9"/>
  <c r="E95" i="9"/>
  <c r="E96" i="9"/>
  <c r="E97" i="9"/>
  <c r="E98" i="9"/>
  <c r="E99" i="9"/>
  <c r="E100" i="9"/>
  <c r="E101" i="9"/>
  <c r="E102" i="9"/>
  <c r="E103" i="9"/>
  <c r="E104" i="9"/>
  <c r="E105" i="9"/>
  <c r="E106" i="9"/>
  <c r="E107" i="9"/>
  <c r="E108" i="9"/>
  <c r="E109" i="9"/>
  <c r="E110" i="9"/>
  <c r="E111" i="9"/>
  <c r="E112" i="9"/>
  <c r="E113" i="9"/>
  <c r="E114" i="9"/>
  <c r="E115" i="9"/>
  <c r="E116" i="9"/>
  <c r="E117" i="9"/>
  <c r="E118" i="9"/>
  <c r="E119" i="9"/>
  <c r="E120" i="9"/>
  <c r="E121" i="9"/>
  <c r="E122" i="9"/>
  <c r="E123" i="9"/>
  <c r="E124" i="9"/>
  <c r="E125" i="9"/>
  <c r="E126" i="9"/>
  <c r="E127" i="9"/>
  <c r="E128" i="9"/>
  <c r="E129" i="9"/>
  <c r="E130" i="9"/>
  <c r="E131" i="9"/>
  <c r="E132" i="9"/>
  <c r="E133" i="9"/>
  <c r="E134" i="9"/>
  <c r="E135" i="9"/>
  <c r="C76" i="9"/>
  <c r="D76" i="9"/>
  <c r="L76" i="9"/>
  <c r="C77" i="9"/>
  <c r="D77" i="9"/>
  <c r="L77" i="9"/>
  <c r="C78" i="9"/>
  <c r="D78" i="9"/>
  <c r="L78" i="9"/>
  <c r="C123" i="9"/>
  <c r="D123" i="9"/>
  <c r="L123" i="9"/>
  <c r="C119" i="9"/>
  <c r="D119" i="9"/>
  <c r="L119" i="9"/>
  <c r="C128" i="9"/>
  <c r="D128" i="9"/>
  <c r="L128" i="9"/>
  <c r="C129" i="9"/>
  <c r="D129" i="9"/>
  <c r="L129" i="9"/>
  <c r="C130" i="9"/>
  <c r="D130" i="9"/>
  <c r="L130" i="9"/>
  <c r="C124" i="9"/>
  <c r="D124" i="9"/>
  <c r="L124" i="9"/>
  <c r="C125" i="9"/>
  <c r="D125" i="9"/>
  <c r="L125" i="9"/>
  <c r="C126" i="9"/>
  <c r="D126" i="9"/>
  <c r="L126" i="9"/>
  <c r="C120" i="9"/>
  <c r="D120" i="9"/>
  <c r="L120" i="9"/>
  <c r="C121" i="9"/>
  <c r="D121" i="9"/>
  <c r="L121" i="9"/>
  <c r="C122" i="9"/>
  <c r="D122" i="9"/>
  <c r="L122" i="9"/>
  <c r="C116" i="9"/>
  <c r="D116" i="9"/>
  <c r="L116" i="9"/>
  <c r="C117" i="9"/>
  <c r="D117" i="9"/>
  <c r="L117" i="9"/>
  <c r="C118" i="9"/>
  <c r="D118" i="9"/>
  <c r="L118" i="9"/>
  <c r="C112" i="9"/>
  <c r="D112" i="9"/>
  <c r="L112" i="9"/>
  <c r="C113" i="9"/>
  <c r="D113" i="9"/>
  <c r="L113" i="9"/>
  <c r="C114" i="9"/>
  <c r="D114" i="9"/>
  <c r="L114" i="9"/>
  <c r="C108" i="9"/>
  <c r="D108" i="9"/>
  <c r="L108" i="9"/>
  <c r="C109" i="9"/>
  <c r="D109" i="9"/>
  <c r="L109" i="9"/>
  <c r="C110" i="9"/>
  <c r="D110" i="9"/>
  <c r="L110" i="9"/>
  <c r="C104" i="9"/>
  <c r="D104" i="9"/>
  <c r="L104" i="9"/>
  <c r="C105" i="9"/>
  <c r="D105" i="9"/>
  <c r="L105" i="9"/>
  <c r="C106" i="9"/>
  <c r="D106" i="9"/>
  <c r="L106" i="9"/>
  <c r="C100" i="9"/>
  <c r="D100" i="9"/>
  <c r="L100" i="9"/>
  <c r="C101" i="9"/>
  <c r="D101" i="9"/>
  <c r="L101" i="9"/>
  <c r="C102" i="9"/>
  <c r="D102" i="9"/>
  <c r="L102" i="9"/>
  <c r="C96" i="9"/>
  <c r="D96" i="9"/>
  <c r="L96" i="9"/>
  <c r="C97" i="9"/>
  <c r="D97" i="9"/>
  <c r="L97" i="9"/>
  <c r="C98" i="9"/>
  <c r="D98" i="9"/>
  <c r="L98" i="9"/>
  <c r="C92" i="9"/>
  <c r="D92" i="9"/>
  <c r="L92" i="9"/>
  <c r="C93" i="9"/>
  <c r="D93" i="9"/>
  <c r="L93" i="9"/>
  <c r="C94" i="9"/>
  <c r="D94" i="9"/>
  <c r="L94" i="9"/>
  <c r="C88" i="9"/>
  <c r="D88" i="9"/>
  <c r="L88" i="9"/>
  <c r="C89" i="9"/>
  <c r="D89" i="9"/>
  <c r="L89" i="9"/>
  <c r="C90" i="9"/>
  <c r="D90" i="9"/>
  <c r="L90" i="9"/>
  <c r="C84" i="9"/>
  <c r="D84" i="9"/>
  <c r="L84" i="9"/>
  <c r="C85" i="9"/>
  <c r="D85" i="9"/>
  <c r="L85" i="9"/>
  <c r="C86" i="9"/>
  <c r="D86" i="9"/>
  <c r="L86" i="9"/>
  <c r="C80" i="9"/>
  <c r="D80" i="9"/>
  <c r="L80" i="9"/>
  <c r="C81" i="9"/>
  <c r="D81" i="9"/>
  <c r="L81" i="9"/>
  <c r="C82" i="9"/>
  <c r="D82" i="9"/>
  <c r="L82" i="9"/>
  <c r="C72" i="9"/>
  <c r="D72" i="9"/>
  <c r="L72" i="9"/>
  <c r="C73" i="9"/>
  <c r="D73" i="9"/>
  <c r="L73" i="9"/>
  <c r="C74" i="9"/>
  <c r="D74" i="9"/>
  <c r="L74" i="9"/>
  <c r="C68" i="9"/>
  <c r="D68" i="9"/>
  <c r="L68" i="9"/>
  <c r="C69" i="9"/>
  <c r="D69" i="9"/>
  <c r="L69" i="9"/>
  <c r="C70" i="9"/>
  <c r="D70" i="9"/>
  <c r="L70" i="9"/>
  <c r="C64" i="9"/>
  <c r="D64" i="9"/>
  <c r="L64" i="9"/>
  <c r="C65" i="9"/>
  <c r="D65" i="9"/>
  <c r="L65" i="9"/>
  <c r="C66" i="9"/>
  <c r="D66" i="9"/>
  <c r="L66" i="9"/>
  <c r="C60" i="9"/>
  <c r="D60" i="9"/>
  <c r="L60" i="9"/>
  <c r="C61" i="9"/>
  <c r="D61" i="9"/>
  <c r="L61" i="9"/>
  <c r="C62" i="9"/>
  <c r="D62" i="9"/>
  <c r="L62" i="9"/>
  <c r="C56" i="9"/>
  <c r="D56" i="9"/>
  <c r="L56" i="9"/>
  <c r="C57" i="9"/>
  <c r="D57" i="9"/>
  <c r="L57" i="9"/>
  <c r="C58" i="9"/>
  <c r="D58" i="9"/>
  <c r="L58" i="9"/>
  <c r="C52" i="9"/>
  <c r="D52" i="9"/>
  <c r="L52" i="9"/>
  <c r="C53" i="9"/>
  <c r="D53" i="9"/>
  <c r="L53" i="9"/>
  <c r="C54" i="9"/>
  <c r="D54" i="9"/>
  <c r="L54" i="9"/>
  <c r="C48" i="9"/>
  <c r="D48" i="9"/>
  <c r="L48" i="9"/>
  <c r="C49" i="9"/>
  <c r="D49" i="9"/>
  <c r="L49" i="9"/>
  <c r="C50" i="9"/>
  <c r="D50" i="9"/>
  <c r="L50" i="9"/>
  <c r="C44" i="9"/>
  <c r="D44" i="9"/>
  <c r="L44" i="9"/>
  <c r="C45" i="9"/>
  <c r="D45" i="9"/>
  <c r="L45" i="9"/>
  <c r="C46" i="9"/>
  <c r="D46" i="9"/>
  <c r="L46" i="9"/>
  <c r="C40" i="9"/>
  <c r="D40" i="9"/>
  <c r="L40" i="9"/>
  <c r="C41" i="9"/>
  <c r="D41" i="9"/>
  <c r="L41" i="9"/>
  <c r="C42" i="9"/>
  <c r="D42" i="9"/>
  <c r="L42" i="9"/>
  <c r="C36" i="9"/>
  <c r="D36" i="9"/>
  <c r="L36" i="9"/>
  <c r="C37" i="9"/>
  <c r="D37" i="9"/>
  <c r="L37" i="9"/>
  <c r="C38" i="9"/>
  <c r="D38" i="9"/>
  <c r="L38" i="9"/>
  <c r="C32" i="9"/>
  <c r="D32" i="9"/>
  <c r="L32" i="9"/>
  <c r="C33" i="9"/>
  <c r="D33" i="9"/>
  <c r="L33" i="9"/>
  <c r="C34" i="9"/>
  <c r="D34" i="9"/>
  <c r="L34" i="9"/>
  <c r="C28" i="9"/>
  <c r="D28" i="9"/>
  <c r="L28" i="9"/>
  <c r="C29" i="9"/>
  <c r="D29" i="9"/>
  <c r="L29" i="9"/>
  <c r="C30" i="9"/>
  <c r="D30" i="9"/>
  <c r="L30" i="9"/>
  <c r="C24" i="9"/>
  <c r="D24" i="9"/>
  <c r="L24" i="9"/>
  <c r="C25" i="9"/>
  <c r="D25" i="9"/>
  <c r="L25" i="9"/>
  <c r="C26" i="9"/>
  <c r="D26" i="9"/>
  <c r="L26" i="9"/>
  <c r="C115" i="12"/>
  <c r="D115" i="12"/>
  <c r="P115" i="12" a="1"/>
  <c r="P115" i="12" s="1"/>
  <c r="R115" i="12" s="1"/>
  <c r="C116" i="12"/>
  <c r="D116" i="12"/>
  <c r="P116" i="12" a="1"/>
  <c r="P116" i="12" s="1"/>
  <c r="R116" i="12" s="1"/>
  <c r="C117" i="12"/>
  <c r="D117" i="12"/>
  <c r="P117" i="12" a="1"/>
  <c r="P117" i="12" s="1"/>
  <c r="R117" i="12" s="1"/>
  <c r="C111" i="12"/>
  <c r="D111" i="12"/>
  <c r="P111" i="12" a="1"/>
  <c r="P111" i="12" s="1"/>
  <c r="R111" i="12" s="1"/>
  <c r="C112" i="12"/>
  <c r="D112" i="12"/>
  <c r="P112" i="12" a="1"/>
  <c r="P112" i="12" s="1"/>
  <c r="R112" i="12" s="1"/>
  <c r="C113" i="12"/>
  <c r="D113" i="12"/>
  <c r="P113" i="12" a="1"/>
  <c r="P113" i="12" s="1"/>
  <c r="R113" i="12" s="1"/>
  <c r="C107" i="12"/>
  <c r="D107" i="12"/>
  <c r="P107" i="12" a="1"/>
  <c r="P107" i="12" s="1"/>
  <c r="R107" i="12" s="1"/>
  <c r="C108" i="12"/>
  <c r="D108" i="12"/>
  <c r="P108" i="12" a="1"/>
  <c r="P108" i="12" s="1"/>
  <c r="R108" i="12" s="1"/>
  <c r="C109" i="12"/>
  <c r="D109" i="12"/>
  <c r="P109" i="12" a="1"/>
  <c r="P109" i="12" s="1"/>
  <c r="R109" i="12" s="1"/>
  <c r="C103" i="12"/>
  <c r="D103" i="12"/>
  <c r="P103" i="12" a="1"/>
  <c r="P103" i="12" s="1"/>
  <c r="R103" i="12" s="1"/>
  <c r="C104" i="12"/>
  <c r="D104" i="12"/>
  <c r="P104" i="12" a="1"/>
  <c r="P104" i="12" s="1"/>
  <c r="R104" i="12" s="1"/>
  <c r="C105" i="12"/>
  <c r="D105" i="12"/>
  <c r="P105" i="12" a="1"/>
  <c r="P105" i="12" s="1"/>
  <c r="R105" i="12" s="1"/>
  <c r="C99" i="12"/>
  <c r="D99" i="12"/>
  <c r="P99" i="12" a="1"/>
  <c r="P99" i="12" s="1"/>
  <c r="R99" i="12" s="1"/>
  <c r="C100" i="12"/>
  <c r="D100" i="12"/>
  <c r="P100" i="12" a="1"/>
  <c r="P100" i="12" s="1"/>
  <c r="R100" i="12" s="1"/>
  <c r="C101" i="12"/>
  <c r="D101" i="12"/>
  <c r="P101" i="12" a="1"/>
  <c r="P101" i="12" s="1"/>
  <c r="R101" i="12" s="1"/>
  <c r="C95" i="12"/>
  <c r="D95" i="12"/>
  <c r="P95" i="12" a="1"/>
  <c r="P95" i="12" s="1"/>
  <c r="R95" i="12" s="1"/>
  <c r="C96" i="12"/>
  <c r="D96" i="12"/>
  <c r="P96" i="12" a="1"/>
  <c r="P96" i="12" s="1"/>
  <c r="R96" i="12" s="1"/>
  <c r="C97" i="12"/>
  <c r="D97" i="12"/>
  <c r="P97" i="12" a="1"/>
  <c r="P97" i="12" s="1"/>
  <c r="R97" i="12" s="1"/>
  <c r="C91" i="12"/>
  <c r="D91" i="12"/>
  <c r="P91" i="12" a="1"/>
  <c r="P91" i="12" s="1"/>
  <c r="R91" i="12" s="1"/>
  <c r="C92" i="12"/>
  <c r="D92" i="12"/>
  <c r="P92" i="12" a="1"/>
  <c r="P92" i="12" s="1"/>
  <c r="R92" i="12" s="1"/>
  <c r="C93" i="12"/>
  <c r="D93" i="12"/>
  <c r="P93" i="12" a="1"/>
  <c r="P93" i="12" s="1"/>
  <c r="R93" i="12" s="1"/>
  <c r="C87" i="12"/>
  <c r="D87" i="12"/>
  <c r="P87" i="12" a="1"/>
  <c r="P87" i="12" s="1"/>
  <c r="R87" i="12" s="1"/>
  <c r="C88" i="12"/>
  <c r="D88" i="12"/>
  <c r="P88" i="12" a="1"/>
  <c r="P88" i="12" s="1"/>
  <c r="R88" i="12" s="1"/>
  <c r="C89" i="12"/>
  <c r="D89" i="12"/>
  <c r="P89" i="12" a="1"/>
  <c r="P89" i="12" s="1"/>
  <c r="R89" i="12" s="1"/>
  <c r="C83" i="12"/>
  <c r="D83" i="12"/>
  <c r="P83" i="12" a="1"/>
  <c r="P83" i="12" s="1"/>
  <c r="R83" i="12" s="1"/>
  <c r="C84" i="12"/>
  <c r="D84" i="12"/>
  <c r="P84" i="12" a="1"/>
  <c r="P84" i="12" s="1"/>
  <c r="R84" i="12" s="1"/>
  <c r="C85" i="12"/>
  <c r="D85" i="12"/>
  <c r="P85" i="12" a="1"/>
  <c r="P85" i="12" s="1"/>
  <c r="R85" i="12" s="1"/>
  <c r="C79" i="12"/>
  <c r="D79" i="12"/>
  <c r="P79" i="12" a="1"/>
  <c r="P79" i="12" s="1"/>
  <c r="R79" i="12" s="1"/>
  <c r="C80" i="12"/>
  <c r="D80" i="12"/>
  <c r="P80" i="12" a="1"/>
  <c r="P80" i="12" s="1"/>
  <c r="R80" i="12" s="1"/>
  <c r="C81" i="12"/>
  <c r="D81" i="12"/>
  <c r="P81" i="12" a="1"/>
  <c r="P81" i="12" s="1"/>
  <c r="R81" i="12" s="1"/>
  <c r="C75" i="12"/>
  <c r="D75" i="12"/>
  <c r="P75" i="12" a="1"/>
  <c r="P75" i="12" s="1"/>
  <c r="R75" i="12" s="1"/>
  <c r="C76" i="12"/>
  <c r="D76" i="12"/>
  <c r="P76" i="12" a="1"/>
  <c r="P76" i="12" s="1"/>
  <c r="R76" i="12" s="1"/>
  <c r="C77" i="12"/>
  <c r="D77" i="12"/>
  <c r="P77" i="12" a="1"/>
  <c r="P77" i="12" s="1"/>
  <c r="R77" i="12" s="1"/>
  <c r="C71" i="12"/>
  <c r="D71" i="12"/>
  <c r="P71" i="12" a="1"/>
  <c r="P71" i="12" s="1"/>
  <c r="R71" i="12" s="1"/>
  <c r="C72" i="12"/>
  <c r="D72" i="12"/>
  <c r="P72" i="12" a="1"/>
  <c r="P72" i="12" s="1"/>
  <c r="R72" i="12" s="1"/>
  <c r="C73" i="12"/>
  <c r="D73" i="12"/>
  <c r="P73" i="12" a="1"/>
  <c r="P73" i="12" s="1"/>
  <c r="R73" i="12" s="1"/>
  <c r="C67" i="12"/>
  <c r="D67" i="12"/>
  <c r="P67" i="12" a="1"/>
  <c r="P67" i="12" s="1"/>
  <c r="R67" i="12" s="1"/>
  <c r="C68" i="12"/>
  <c r="D68" i="12"/>
  <c r="P68" i="12" a="1"/>
  <c r="P68" i="12" s="1"/>
  <c r="R68" i="12" s="1"/>
  <c r="C69" i="12"/>
  <c r="D69" i="12"/>
  <c r="P69" i="12" a="1"/>
  <c r="P69" i="12" s="1"/>
  <c r="R69" i="12" s="1"/>
  <c r="C63" i="12"/>
  <c r="D63" i="12"/>
  <c r="P63" i="12" a="1"/>
  <c r="P63" i="12" s="1"/>
  <c r="R63" i="12" s="1"/>
  <c r="C64" i="12"/>
  <c r="D64" i="12"/>
  <c r="P64" i="12" a="1"/>
  <c r="P64" i="12" s="1"/>
  <c r="R64" i="12" s="1"/>
  <c r="C65" i="12"/>
  <c r="D65" i="12"/>
  <c r="P65" i="12" a="1"/>
  <c r="P65" i="12" s="1"/>
  <c r="R65" i="12" s="1"/>
  <c r="C59" i="12"/>
  <c r="D59" i="12"/>
  <c r="P59" i="12" a="1"/>
  <c r="P59" i="12" s="1"/>
  <c r="R59" i="12" s="1"/>
  <c r="C60" i="12"/>
  <c r="D60" i="12"/>
  <c r="P60" i="12" a="1"/>
  <c r="P60" i="12" s="1"/>
  <c r="R60" i="12" s="1"/>
  <c r="C61" i="12"/>
  <c r="D61" i="12"/>
  <c r="P61" i="12" a="1"/>
  <c r="P61" i="12" s="1"/>
  <c r="R61" i="12" s="1"/>
  <c r="C55" i="12"/>
  <c r="D55" i="12"/>
  <c r="P55" i="12" a="1"/>
  <c r="P55" i="12" s="1"/>
  <c r="R55" i="12" s="1"/>
  <c r="C56" i="12"/>
  <c r="D56" i="12"/>
  <c r="P56" i="12" a="1"/>
  <c r="P56" i="12" s="1"/>
  <c r="R56" i="12" s="1"/>
  <c r="C57" i="12"/>
  <c r="D57" i="12"/>
  <c r="P57" i="12" a="1"/>
  <c r="P57" i="12" s="1"/>
  <c r="R57" i="12" s="1"/>
  <c r="C51" i="12"/>
  <c r="D51" i="12"/>
  <c r="P51" i="12" a="1"/>
  <c r="P51" i="12" s="1"/>
  <c r="R51" i="12" s="1"/>
  <c r="C52" i="12"/>
  <c r="D52" i="12"/>
  <c r="P52" i="12" a="1"/>
  <c r="P52" i="12" s="1"/>
  <c r="R52" i="12" s="1"/>
  <c r="C53" i="12"/>
  <c r="D53" i="12"/>
  <c r="P53" i="12" a="1"/>
  <c r="P53" i="12" s="1"/>
  <c r="R53" i="12" s="1"/>
  <c r="C47" i="12"/>
  <c r="D47" i="12"/>
  <c r="P47" i="12" a="1"/>
  <c r="P47" i="12" s="1"/>
  <c r="R47" i="12" s="1"/>
  <c r="C48" i="12"/>
  <c r="D48" i="12"/>
  <c r="P48" i="12" a="1"/>
  <c r="P48" i="12" s="1"/>
  <c r="R48" i="12" s="1"/>
  <c r="C49" i="12"/>
  <c r="D49" i="12"/>
  <c r="P49" i="12" a="1"/>
  <c r="P49" i="12" s="1"/>
  <c r="R49" i="12" s="1"/>
  <c r="C43" i="12"/>
  <c r="D43" i="12"/>
  <c r="P43" i="12" a="1"/>
  <c r="P43" i="12" s="1"/>
  <c r="R43" i="12" s="1"/>
  <c r="C44" i="12"/>
  <c r="D44" i="12"/>
  <c r="P44" i="12" a="1"/>
  <c r="P44" i="12" s="1"/>
  <c r="R44" i="12" s="1"/>
  <c r="C45" i="12"/>
  <c r="D45" i="12"/>
  <c r="P45" i="12" a="1"/>
  <c r="P45" i="12" s="1"/>
  <c r="R45" i="12" s="1"/>
  <c r="C39" i="12"/>
  <c r="D39" i="12"/>
  <c r="P39" i="12" a="1"/>
  <c r="P39" i="12" s="1"/>
  <c r="R39" i="12" s="1"/>
  <c r="C40" i="12"/>
  <c r="D40" i="12"/>
  <c r="P40" i="12" a="1"/>
  <c r="P40" i="12" s="1"/>
  <c r="R40" i="12" s="1"/>
  <c r="C41" i="12"/>
  <c r="D41" i="12"/>
  <c r="P41" i="12" a="1"/>
  <c r="P41" i="12" s="1"/>
  <c r="R41" i="12" s="1"/>
  <c r="C35" i="12"/>
  <c r="D35" i="12"/>
  <c r="P35" i="12" a="1"/>
  <c r="P35" i="12" s="1"/>
  <c r="R35" i="12" s="1"/>
  <c r="C36" i="12"/>
  <c r="D36" i="12"/>
  <c r="P36" i="12" a="1"/>
  <c r="P36" i="12" s="1"/>
  <c r="R36" i="12" s="1"/>
  <c r="C37" i="12"/>
  <c r="D37" i="12"/>
  <c r="P37" i="12" a="1"/>
  <c r="P37" i="12" s="1"/>
  <c r="R37" i="12" s="1"/>
  <c r="C31" i="12"/>
  <c r="D31" i="12"/>
  <c r="P31" i="12" a="1"/>
  <c r="P31" i="12" s="1"/>
  <c r="R31" i="12" s="1"/>
  <c r="C32" i="12"/>
  <c r="D32" i="12"/>
  <c r="P32" i="12" a="1"/>
  <c r="P32" i="12" s="1"/>
  <c r="R32" i="12" s="1"/>
  <c r="C33" i="12"/>
  <c r="D33" i="12"/>
  <c r="P33" i="12" a="1"/>
  <c r="P33" i="12" s="1"/>
  <c r="R33" i="12" s="1"/>
  <c r="C27" i="12"/>
  <c r="D27" i="12"/>
  <c r="P27" i="12" a="1"/>
  <c r="P27" i="12" s="1"/>
  <c r="R27" i="12" s="1"/>
  <c r="C28" i="12"/>
  <c r="D28" i="12"/>
  <c r="P28" i="12" a="1"/>
  <c r="P28" i="12" s="1"/>
  <c r="R28" i="12" s="1"/>
  <c r="C29" i="12"/>
  <c r="D29" i="12"/>
  <c r="P29" i="12" a="1"/>
  <c r="P29" i="12" s="1"/>
  <c r="R29" i="12" s="1"/>
  <c r="C23" i="12"/>
  <c r="D23" i="12"/>
  <c r="P23" i="12" a="1"/>
  <c r="P23" i="12" s="1"/>
  <c r="R23" i="12" s="1"/>
  <c r="C24" i="12"/>
  <c r="D24" i="12"/>
  <c r="P24" i="12" a="1"/>
  <c r="P24" i="12" s="1"/>
  <c r="R24" i="12" s="1"/>
  <c r="C25" i="12"/>
  <c r="D25" i="12"/>
  <c r="P25" i="12" a="1"/>
  <c r="P25" i="12" s="1"/>
  <c r="R25" i="12" s="1"/>
  <c r="C26" i="12"/>
  <c r="D26" i="12"/>
  <c r="P26" i="12" a="1"/>
  <c r="P26" i="12" s="1"/>
  <c r="R26" i="12" s="1"/>
  <c r="C19" i="12"/>
  <c r="D19" i="12"/>
  <c r="P19" i="12" a="1"/>
  <c r="P19" i="12" s="1"/>
  <c r="R19" i="12" s="1"/>
  <c r="C20" i="12"/>
  <c r="D20" i="12"/>
  <c r="P20" i="12" a="1"/>
  <c r="P20" i="12" s="1"/>
  <c r="R20" i="12" s="1"/>
  <c r="C21" i="12"/>
  <c r="D21" i="12"/>
  <c r="P21" i="12" a="1"/>
  <c r="P21" i="12" s="1"/>
  <c r="R21" i="12" s="1"/>
  <c r="L35" i="9"/>
  <c r="L39" i="9"/>
  <c r="L43" i="9"/>
  <c r="L47" i="9"/>
  <c r="L51" i="9"/>
  <c r="L55" i="9"/>
  <c r="L59" i="9"/>
  <c r="L63" i="9"/>
  <c r="L67" i="9"/>
  <c r="L71" i="9"/>
  <c r="L75" i="9"/>
  <c r="L79" i="9"/>
  <c r="L83" i="9"/>
  <c r="L87" i="9"/>
  <c r="L91" i="9"/>
  <c r="L95" i="9"/>
  <c r="L99" i="9"/>
  <c r="L103" i="9"/>
  <c r="L107" i="9"/>
  <c r="L111" i="9"/>
  <c r="L115" i="9"/>
  <c r="L127" i="9"/>
  <c r="L131" i="9"/>
  <c r="L132" i="9"/>
  <c r="L133" i="9"/>
  <c r="L134" i="9"/>
  <c r="L135" i="9"/>
  <c r="L19" i="9"/>
  <c r="L20" i="9"/>
  <c r="L21" i="9"/>
  <c r="L22" i="9"/>
  <c r="L23" i="9"/>
  <c r="L27" i="9"/>
  <c r="L31" i="9"/>
  <c r="C128" i="12"/>
  <c r="D128" i="12"/>
  <c r="P128" i="12" a="1"/>
  <c r="P128" i="12" s="1"/>
  <c r="R128" i="12" s="1"/>
  <c r="C129" i="12"/>
  <c r="D129" i="12"/>
  <c r="P129" i="12" a="1"/>
  <c r="P129" i="12" s="1"/>
  <c r="R129" i="12" s="1"/>
  <c r="C130" i="12"/>
  <c r="D130" i="12"/>
  <c r="P130" i="12" a="1"/>
  <c r="P130" i="12" s="1"/>
  <c r="R130" i="12" s="1"/>
  <c r="C131" i="12"/>
  <c r="D131" i="12"/>
  <c r="P131" i="12" a="1"/>
  <c r="P131" i="12" s="1"/>
  <c r="R131" i="12" s="1"/>
  <c r="C132" i="12"/>
  <c r="D132" i="12"/>
  <c r="P132" i="12" a="1"/>
  <c r="P132" i="12" s="1"/>
  <c r="R132" i="12" s="1"/>
  <c r="C133" i="12"/>
  <c r="D133" i="12"/>
  <c r="P133" i="12" a="1"/>
  <c r="P133" i="12" s="1"/>
  <c r="R133" i="12" s="1"/>
  <c r="C134" i="12"/>
  <c r="D134" i="12"/>
  <c r="P134" i="12" a="1"/>
  <c r="P134" i="12" s="1"/>
  <c r="R134" i="12" s="1"/>
  <c r="C119" i="12"/>
  <c r="D119" i="12"/>
  <c r="P119" i="12" a="1"/>
  <c r="P119" i="12" s="1"/>
  <c r="R119" i="12" s="1"/>
  <c r="C120" i="12"/>
  <c r="D120" i="12"/>
  <c r="P120" i="12" a="1"/>
  <c r="P120" i="12" s="1"/>
  <c r="R120" i="12" s="1"/>
  <c r="C121" i="12"/>
  <c r="D121" i="12"/>
  <c r="P121" i="12" a="1"/>
  <c r="P121" i="12" s="1"/>
  <c r="R121" i="12" s="1"/>
  <c r="C122" i="12"/>
  <c r="D122" i="12"/>
  <c r="P122" i="12" a="1"/>
  <c r="P122" i="12" s="1"/>
  <c r="R122" i="12" s="1"/>
  <c r="C123" i="12"/>
  <c r="D123" i="12"/>
  <c r="P123" i="12" a="1"/>
  <c r="P123" i="12" s="1"/>
  <c r="R123" i="12" s="1"/>
  <c r="C124" i="12"/>
  <c r="D124" i="12"/>
  <c r="P124" i="12" a="1"/>
  <c r="P124" i="12" s="1"/>
  <c r="R124" i="12" s="1"/>
  <c r="C125" i="12"/>
  <c r="D125" i="12"/>
  <c r="P125" i="12" a="1"/>
  <c r="P125" i="12" s="1"/>
  <c r="R125" i="12" s="1"/>
  <c r="C126" i="12"/>
  <c r="D126" i="12"/>
  <c r="P126" i="12" a="1"/>
  <c r="P126" i="12" s="1"/>
  <c r="R126" i="12" s="1"/>
  <c r="C127" i="12"/>
  <c r="D127" i="12"/>
  <c r="P127" i="12" a="1"/>
  <c r="P127" i="12" s="1"/>
  <c r="R127" i="12" s="1"/>
  <c r="C16" i="12"/>
  <c r="D16" i="12"/>
  <c r="P16" i="12" a="1"/>
  <c r="P16" i="12" s="1"/>
  <c r="R16" i="12" s="1"/>
  <c r="C17" i="12"/>
  <c r="D17" i="12"/>
  <c r="P17" i="12" a="1"/>
  <c r="P17" i="12" s="1"/>
  <c r="R17" i="12" s="1"/>
  <c r="C18" i="12"/>
  <c r="D18" i="12"/>
  <c r="P18" i="12" a="1"/>
  <c r="P18" i="12" s="1"/>
  <c r="R18" i="12" s="1"/>
  <c r="C135" i="9"/>
  <c r="D135" i="9"/>
  <c r="C134" i="9"/>
  <c r="D134" i="9"/>
  <c r="C133" i="9"/>
  <c r="D133" i="9"/>
  <c r="C132" i="9"/>
  <c r="D132" i="9"/>
  <c r="C127" i="9"/>
  <c r="C22" i="9"/>
  <c r="D22" i="9"/>
  <c r="C23" i="9"/>
  <c r="D23" i="9"/>
  <c r="C21" i="9"/>
  <c r="D21" i="9"/>
  <c r="D8" i="5"/>
  <c r="C17" i="9"/>
  <c r="D17" i="9"/>
  <c r="C18" i="9"/>
  <c r="D18" i="9"/>
  <c r="C19" i="9"/>
  <c r="D19" i="9"/>
  <c r="C46" i="25"/>
  <c r="D46" i="25"/>
  <c r="C45" i="25"/>
  <c r="D45" i="25"/>
  <c r="C44" i="25"/>
  <c r="D44" i="25"/>
  <c r="C43" i="25"/>
  <c r="D43" i="25"/>
  <c r="G8" i="24" l="1" a="1"/>
  <c r="G8" i="24" s="1"/>
  <c r="F6" i="24" a="1"/>
  <c r="F6" i="24" s="1"/>
  <c r="G7" i="24" a="1"/>
  <c r="G7" i="24" s="1"/>
  <c r="H9" i="24" a="1"/>
  <c r="H9" i="24" s="1"/>
  <c r="F9" i="24" a="1"/>
  <c r="F9" i="24" s="1"/>
  <c r="G6" i="24" a="1"/>
  <c r="G6" i="24" s="1"/>
  <c r="G9" i="24" a="1"/>
  <c r="G9" i="24" s="1"/>
  <c r="E6" i="24" a="1"/>
  <c r="E6" i="24" s="1"/>
  <c r="H7" i="24" a="1"/>
  <c r="H7" i="24" s="1"/>
  <c r="E7" i="24" a="1"/>
  <c r="E7" i="24" s="1"/>
  <c r="H8" i="24" a="1"/>
  <c r="H8" i="24" s="1"/>
  <c r="E8" i="24" a="1"/>
  <c r="E8" i="24" s="1"/>
  <c r="C131" i="9"/>
  <c r="D131" i="9"/>
  <c r="B14" i="25"/>
  <c r="C22" i="12"/>
  <c r="C30" i="12"/>
  <c r="C34" i="12"/>
  <c r="C38" i="12"/>
  <c r="C42" i="12"/>
  <c r="C46" i="12"/>
  <c r="C50" i="12"/>
  <c r="C54" i="12"/>
  <c r="C58" i="12"/>
  <c r="C62" i="12"/>
  <c r="C66" i="12"/>
  <c r="C70" i="12"/>
  <c r="C74" i="12"/>
  <c r="C78" i="12"/>
  <c r="C82" i="12"/>
  <c r="C86" i="12"/>
  <c r="C90" i="12"/>
  <c r="C94" i="12"/>
  <c r="C98" i="12"/>
  <c r="C102" i="12"/>
  <c r="C106" i="12"/>
  <c r="C110" i="12"/>
  <c r="C114" i="12"/>
  <c r="C118" i="12"/>
  <c r="C15" i="12"/>
  <c r="C16" i="9"/>
  <c r="D15" i="12"/>
  <c r="D22" i="12"/>
  <c r="D30" i="12"/>
  <c r="D34" i="12"/>
  <c r="D38" i="12"/>
  <c r="D42" i="12"/>
  <c r="D46" i="12"/>
  <c r="D50" i="12"/>
  <c r="D54" i="12"/>
  <c r="D58" i="12"/>
  <c r="D62" i="12"/>
  <c r="D66" i="12"/>
  <c r="D70" i="12"/>
  <c r="D74" i="12"/>
  <c r="D78" i="12"/>
  <c r="D82" i="12"/>
  <c r="D86" i="12"/>
  <c r="D90" i="12"/>
  <c r="D94" i="12"/>
  <c r="D98" i="12"/>
  <c r="D102" i="12"/>
  <c r="D106" i="12"/>
  <c r="D110" i="12"/>
  <c r="D114" i="12"/>
  <c r="D118" i="12"/>
  <c r="C17" i="25" l="1"/>
  <c r="C18" i="25"/>
  <c r="C19" i="25"/>
  <c r="C20" i="25"/>
  <c r="C21" i="25"/>
  <c r="C23" i="25"/>
  <c r="C22" i="25"/>
  <c r="C25" i="25"/>
  <c r="C24" i="25"/>
  <c r="C29" i="25"/>
  <c r="C26" i="25"/>
  <c r="C27" i="25"/>
  <c r="C28" i="25"/>
  <c r="C30" i="25"/>
  <c r="C31" i="25"/>
  <c r="C32" i="25"/>
  <c r="C33" i="25"/>
  <c r="C34" i="25"/>
  <c r="C35" i="25"/>
  <c r="C36" i="25"/>
  <c r="C37" i="25"/>
  <c r="C38" i="25"/>
  <c r="C39" i="25"/>
  <c r="C40" i="25"/>
  <c r="C41" i="25"/>
  <c r="C42" i="25"/>
  <c r="D17" i="25"/>
  <c r="D18" i="25"/>
  <c r="D19" i="25"/>
  <c r="D20" i="25"/>
  <c r="D21" i="25"/>
  <c r="D23" i="25"/>
  <c r="D22" i="25"/>
  <c r="D25" i="25"/>
  <c r="D24" i="25"/>
  <c r="D29" i="25"/>
  <c r="D26" i="25"/>
  <c r="D27" i="25"/>
  <c r="D28" i="25"/>
  <c r="D30" i="25"/>
  <c r="D31" i="25"/>
  <c r="D32" i="25"/>
  <c r="D33" i="25"/>
  <c r="D34" i="25"/>
  <c r="D35" i="25"/>
  <c r="D36" i="25"/>
  <c r="D37" i="25"/>
  <c r="D38" i="25"/>
  <c r="D39" i="25"/>
  <c r="D40" i="25"/>
  <c r="D41" i="25"/>
  <c r="D42" i="25"/>
  <c r="D9" i="5"/>
  <c r="D46" i="2" l="1"/>
  <c r="D47" i="2"/>
  <c r="D48" i="2"/>
  <c r="D40" i="2"/>
  <c r="P15" i="12" s="1" a="1"/>
  <c r="P15" i="12" s="1"/>
  <c r="D41" i="2"/>
  <c r="D42" i="2"/>
  <c r="D81" i="2"/>
  <c r="G69" i="2"/>
  <c r="G70" i="2"/>
  <c r="G71" i="2"/>
  <c r="G72" i="2"/>
  <c r="G73" i="2"/>
  <c r="D99" i="2"/>
  <c r="D100" i="2"/>
  <c r="D101" i="2"/>
  <c r="D102" i="2"/>
  <c r="R15" i="12" l="1"/>
  <c r="D80" i="2"/>
  <c r="D82" i="2"/>
  <c r="D83" i="2"/>
  <c r="D84" i="2"/>
  <c r="D85" i="2"/>
  <c r="D79" i="2"/>
  <c r="D34" i="2"/>
  <c r="D35" i="2"/>
  <c r="D36" i="2"/>
  <c r="D28" i="2"/>
  <c r="D29" i="2"/>
  <c r="D30" i="2"/>
  <c r="D20" i="2"/>
  <c r="D21" i="2"/>
  <c r="D22" i="2"/>
  <c r="D23" i="2"/>
  <c r="D24" i="2"/>
  <c r="D16" i="2"/>
  <c r="D15" i="2"/>
  <c r="D14" i="2"/>
  <c r="O124" i="9" l="1"/>
  <c r="O77" i="9"/>
  <c r="O122" i="9"/>
  <c r="O106" i="9"/>
  <c r="O90" i="9"/>
  <c r="O70" i="9"/>
  <c r="O54" i="9"/>
  <c r="O38" i="9"/>
  <c r="O129" i="9"/>
  <c r="O113" i="9"/>
  <c r="O97" i="9"/>
  <c r="O81" i="9"/>
  <c r="O61" i="9"/>
  <c r="O45" i="9"/>
  <c r="O29" i="9"/>
  <c r="O120" i="9"/>
  <c r="O104" i="9"/>
  <c r="O88" i="9"/>
  <c r="O68" i="9"/>
  <c r="O52" i="9"/>
  <c r="O36" i="9"/>
  <c r="O76" i="9"/>
  <c r="O119" i="9"/>
  <c r="O118" i="9"/>
  <c r="O102" i="9"/>
  <c r="O86" i="9"/>
  <c r="O66" i="9"/>
  <c r="O125" i="9"/>
  <c r="O109" i="9"/>
  <c r="O93" i="9"/>
  <c r="O73" i="9"/>
  <c r="O57" i="9"/>
  <c r="O41" i="9"/>
  <c r="O25" i="9"/>
  <c r="O121" i="9"/>
  <c r="O105" i="9"/>
  <c r="O69" i="9"/>
  <c r="O37" i="9"/>
  <c r="O128" i="9"/>
  <c r="O112" i="9"/>
  <c r="O96" i="9"/>
  <c r="O60" i="9"/>
  <c r="O44" i="9"/>
  <c r="O126" i="9"/>
  <c r="O110" i="9"/>
  <c r="O94" i="9"/>
  <c r="O74" i="9"/>
  <c r="O58" i="9"/>
  <c r="O26" i="9"/>
  <c r="O123" i="9"/>
  <c r="O117" i="9"/>
  <c r="O101" i="9"/>
  <c r="O85" i="9"/>
  <c r="O49" i="9"/>
  <c r="O33" i="9"/>
  <c r="O92" i="9"/>
  <c r="O72" i="9"/>
  <c r="O56" i="9"/>
  <c r="O40" i="9"/>
  <c r="O50" i="9"/>
  <c r="O34" i="9"/>
  <c r="O78" i="9"/>
  <c r="O116" i="9"/>
  <c r="O100" i="9"/>
  <c r="O84" i="9"/>
  <c r="O64" i="9"/>
  <c r="O48" i="9"/>
  <c r="O32" i="9"/>
  <c r="O53" i="9"/>
  <c r="O80" i="9"/>
  <c r="O42" i="9"/>
  <c r="O108" i="9"/>
  <c r="O130" i="9"/>
  <c r="O114" i="9"/>
  <c r="O98" i="9"/>
  <c r="O82" i="9"/>
  <c r="O62" i="9"/>
  <c r="O46" i="9"/>
  <c r="O30" i="9"/>
  <c r="O89" i="9"/>
  <c r="O28" i="9"/>
  <c r="O65" i="9"/>
  <c r="O24" i="9"/>
  <c r="O23" i="9"/>
  <c r="O21" i="9"/>
  <c r="O134" i="9"/>
  <c r="O22" i="9"/>
  <c r="O133" i="9"/>
  <c r="O19" i="9"/>
  <c r="O135" i="9"/>
  <c r="O132" i="9"/>
  <c r="O131" i="9"/>
  <c r="P74" i="12" a="1"/>
  <c r="P74" i="12" s="1"/>
  <c r="R74" i="12" s="1"/>
  <c r="P30" i="12" a="1"/>
  <c r="P30" i="12" s="1"/>
  <c r="R30" i="12" s="1"/>
  <c r="P82" i="12" a="1"/>
  <c r="P82" i="12" s="1"/>
  <c r="R82" i="12" s="1"/>
  <c r="P38" i="12" a="1"/>
  <c r="P38" i="12" s="1"/>
  <c r="R38" i="12" s="1"/>
  <c r="P86" i="12" a="1"/>
  <c r="P86" i="12" s="1"/>
  <c r="R86" i="12" s="1"/>
  <c r="P94" i="12" a="1"/>
  <c r="P94" i="12" s="1"/>
  <c r="R94" i="12" s="1"/>
  <c r="P34" i="12" a="1"/>
  <c r="P34" i="12" s="1"/>
  <c r="R34" i="12" s="1"/>
  <c r="P42" i="12" a="1"/>
  <c r="P42" i="12" s="1"/>
  <c r="R42" i="12" s="1"/>
  <c r="P50" i="12" a="1"/>
  <c r="P50" i="12" s="1"/>
  <c r="R50" i="12" s="1"/>
  <c r="P118" i="12" a="1"/>
  <c r="P118" i="12" s="1"/>
  <c r="R118" i="12" s="1"/>
  <c r="P66" i="12" a="1"/>
  <c r="P66" i="12" s="1"/>
  <c r="R66" i="12" s="1"/>
  <c r="P78" i="12" a="1"/>
  <c r="P78" i="12" s="1"/>
  <c r="R78" i="12" s="1"/>
  <c r="P90" i="12" a="1"/>
  <c r="P90" i="12" s="1"/>
  <c r="R90" i="12" s="1"/>
  <c r="P98" i="12" a="1"/>
  <c r="P98" i="12" s="1"/>
  <c r="R98" i="12" s="1"/>
  <c r="P106" i="12" a="1"/>
  <c r="P106" i="12" s="1"/>
  <c r="R106" i="12" s="1"/>
  <c r="P62" i="12" a="1"/>
  <c r="P62" i="12" s="1"/>
  <c r="R62" i="12" s="1"/>
  <c r="P58" i="12" a="1"/>
  <c r="P58" i="12" s="1"/>
  <c r="R58" i="12" s="1"/>
  <c r="P110" i="12" a="1"/>
  <c r="P110" i="12" s="1"/>
  <c r="R110" i="12" s="1"/>
  <c r="P54" i="12" a="1"/>
  <c r="P54" i="12" s="1"/>
  <c r="R54" i="12" s="1"/>
  <c r="P102" i="12" a="1"/>
  <c r="P102" i="12" s="1"/>
  <c r="R102" i="12" s="1"/>
  <c r="P22" i="12" a="1"/>
  <c r="P22" i="12" s="1"/>
  <c r="R22" i="12" s="1"/>
  <c r="P114" i="12" a="1"/>
  <c r="P114" i="12" s="1"/>
  <c r="R114" i="12" s="1"/>
  <c r="P70" i="12" a="1"/>
  <c r="P70" i="12" s="1"/>
  <c r="R70" i="12" s="1"/>
  <c r="P46" i="12" a="1"/>
  <c r="P46" i="12" s="1"/>
  <c r="R46" i="12" s="1"/>
  <c r="O47" i="9"/>
  <c r="O107" i="9"/>
  <c r="O35" i="9"/>
  <c r="O111" i="9"/>
  <c r="O43" i="9"/>
  <c r="O63" i="9"/>
  <c r="O99" i="9"/>
  <c r="O87" i="9"/>
  <c r="O39" i="9"/>
  <c r="O103" i="9"/>
  <c r="O91" i="9"/>
  <c r="O83" i="9"/>
  <c r="O31" i="9"/>
  <c r="O59" i="9"/>
  <c r="O51" i="9"/>
  <c r="O79" i="9"/>
  <c r="O27" i="9"/>
  <c r="O95" i="9"/>
  <c r="O75" i="9"/>
  <c r="O20" i="9"/>
  <c r="O127" i="9"/>
  <c r="O71" i="9"/>
  <c r="O55" i="9"/>
  <c r="O115" i="9"/>
  <c r="O67" i="9"/>
  <c r="R34" i="9" l="1"/>
  <c r="U34" i="9" s="1"/>
  <c r="W34" i="9" s="1"/>
  <c r="Q34" i="9"/>
  <c r="R69" i="9"/>
  <c r="U69" i="9" s="1"/>
  <c r="W69" i="9" s="1"/>
  <c r="Q69" i="9"/>
  <c r="R124" i="9"/>
  <c r="U124" i="9" s="1"/>
  <c r="W124" i="9" s="1"/>
  <c r="Q124" i="9"/>
  <c r="Q108" i="9"/>
  <c r="R108" i="9"/>
  <c r="U108" i="9" s="1"/>
  <c r="W108" i="9" s="1"/>
  <c r="R50" i="9"/>
  <c r="U50" i="9" s="1"/>
  <c r="W50" i="9" s="1"/>
  <c r="Q50" i="9"/>
  <c r="Q118" i="9"/>
  <c r="R118" i="9"/>
  <c r="U118" i="9" s="1"/>
  <c r="W118" i="9" s="1"/>
  <c r="R81" i="9"/>
  <c r="U81" i="9" s="1"/>
  <c r="W81" i="9" s="1"/>
  <c r="Q81" i="9"/>
  <c r="R42" i="9"/>
  <c r="U42" i="9" s="1"/>
  <c r="W42" i="9" s="1"/>
  <c r="Q42" i="9"/>
  <c r="R74" i="9"/>
  <c r="U74" i="9" s="1"/>
  <c r="W74" i="9" s="1"/>
  <c r="Q74" i="9"/>
  <c r="R119" i="9"/>
  <c r="U119" i="9" s="1"/>
  <c r="W119" i="9" s="1"/>
  <c r="Q119" i="9"/>
  <c r="Q80" i="9"/>
  <c r="R80" i="9"/>
  <c r="U80" i="9" s="1"/>
  <c r="W80" i="9" s="1"/>
  <c r="Q56" i="9"/>
  <c r="R56" i="9"/>
  <c r="U56" i="9" s="1"/>
  <c r="W56" i="9" s="1"/>
  <c r="Q94" i="9"/>
  <c r="R94" i="9"/>
  <c r="U94" i="9" s="1"/>
  <c r="W94" i="9" s="1"/>
  <c r="R113" i="9"/>
  <c r="U113" i="9" s="1"/>
  <c r="W113" i="9" s="1"/>
  <c r="Q113" i="9"/>
  <c r="Q28" i="9"/>
  <c r="R28" i="9"/>
  <c r="U28" i="9" s="1"/>
  <c r="W28" i="9" s="1"/>
  <c r="R53" i="9"/>
  <c r="U53" i="9" s="1"/>
  <c r="W53" i="9" s="1"/>
  <c r="Q53" i="9"/>
  <c r="R72" i="9"/>
  <c r="U72" i="9" s="1"/>
  <c r="W72" i="9" s="1"/>
  <c r="Q72" i="9"/>
  <c r="Q110" i="9"/>
  <c r="R110" i="9"/>
  <c r="U110" i="9" s="1"/>
  <c r="W110" i="9" s="1"/>
  <c r="R41" i="9"/>
  <c r="U41" i="9" s="1"/>
  <c r="W41" i="9" s="1"/>
  <c r="Q41" i="9"/>
  <c r="Q36" i="9"/>
  <c r="R36" i="9"/>
  <c r="U36" i="9" s="1"/>
  <c r="W36" i="9" s="1"/>
  <c r="Q129" i="9"/>
  <c r="R129" i="9"/>
  <c r="U129" i="9" s="1"/>
  <c r="W129" i="9" s="1"/>
  <c r="R89" i="9"/>
  <c r="U89" i="9" s="1"/>
  <c r="W89" i="9" s="1"/>
  <c r="Q89" i="9"/>
  <c r="Q32" i="9"/>
  <c r="R32" i="9"/>
  <c r="U32" i="9" s="1"/>
  <c r="W32" i="9" s="1"/>
  <c r="Q92" i="9"/>
  <c r="R92" i="9"/>
  <c r="U92" i="9" s="1"/>
  <c r="W92" i="9" s="1"/>
  <c r="Q126" i="9"/>
  <c r="R126" i="9"/>
  <c r="U126" i="9" s="1"/>
  <c r="W126" i="9" s="1"/>
  <c r="Q57" i="9"/>
  <c r="R57" i="9"/>
  <c r="U57" i="9" s="1"/>
  <c r="W57" i="9" s="1"/>
  <c r="Q52" i="9"/>
  <c r="R52" i="9"/>
  <c r="U52" i="9" s="1"/>
  <c r="W52" i="9" s="1"/>
  <c r="Q38" i="9"/>
  <c r="R38" i="9"/>
  <c r="U38" i="9" s="1"/>
  <c r="W38" i="9" s="1"/>
  <c r="R26" i="9"/>
  <c r="U26" i="9" s="1"/>
  <c r="W26" i="9" s="1"/>
  <c r="Q26" i="9"/>
  <c r="Q61" i="9"/>
  <c r="R61" i="9"/>
  <c r="U61" i="9" s="1"/>
  <c r="W61" i="9" s="1"/>
  <c r="Q58" i="9"/>
  <c r="R58" i="9"/>
  <c r="U58" i="9" s="1"/>
  <c r="W58" i="9" s="1"/>
  <c r="Q40" i="9"/>
  <c r="R40" i="9"/>
  <c r="U40" i="9" s="1"/>
  <c r="W40" i="9" s="1"/>
  <c r="R97" i="9"/>
  <c r="U97" i="9" s="1"/>
  <c r="W97" i="9" s="1"/>
  <c r="Q97" i="9"/>
  <c r="R65" i="9"/>
  <c r="U65" i="9" s="1"/>
  <c r="W65" i="9" s="1"/>
  <c r="Q65" i="9"/>
  <c r="R25" i="9"/>
  <c r="U25" i="9" s="1"/>
  <c r="W25" i="9" s="1"/>
  <c r="Q25" i="9"/>
  <c r="R30" i="9"/>
  <c r="U30" i="9" s="1"/>
  <c r="W30" i="9" s="1"/>
  <c r="Q30" i="9"/>
  <c r="Q48" i="9"/>
  <c r="R48" i="9"/>
  <c r="U48" i="9" s="1"/>
  <c r="W48" i="9" s="1"/>
  <c r="Q33" i="9"/>
  <c r="R33" i="9"/>
  <c r="U33" i="9" s="1"/>
  <c r="W33" i="9" s="1"/>
  <c r="R44" i="9"/>
  <c r="U44" i="9" s="1"/>
  <c r="W44" i="9" s="1"/>
  <c r="Q44" i="9"/>
  <c r="R73" i="9"/>
  <c r="U73" i="9" s="1"/>
  <c r="W73" i="9" s="1"/>
  <c r="Q73" i="9"/>
  <c r="Q68" i="9"/>
  <c r="R68" i="9"/>
  <c r="U68" i="9" s="1"/>
  <c r="W68" i="9" s="1"/>
  <c r="R54" i="9"/>
  <c r="U54" i="9" s="1"/>
  <c r="W54" i="9" s="1"/>
  <c r="Q54" i="9"/>
  <c r="Q130" i="9"/>
  <c r="R130" i="9"/>
  <c r="U130" i="9" s="1"/>
  <c r="W130" i="9" s="1"/>
  <c r="Q102" i="9"/>
  <c r="R102" i="9"/>
  <c r="U102" i="9" s="1"/>
  <c r="W102" i="9" s="1"/>
  <c r="Q105" i="9"/>
  <c r="R105" i="9"/>
  <c r="U105" i="9" s="1"/>
  <c r="W105" i="9" s="1"/>
  <c r="Q24" i="9"/>
  <c r="R24" i="9"/>
  <c r="U24" i="9" s="1"/>
  <c r="W24" i="9" s="1"/>
  <c r="R121" i="9"/>
  <c r="U121" i="9" s="1"/>
  <c r="W121" i="9" s="1"/>
  <c r="Q121" i="9"/>
  <c r="Q76" i="9"/>
  <c r="R76" i="9"/>
  <c r="U76" i="9" s="1"/>
  <c r="W76" i="9" s="1"/>
  <c r="R46" i="9"/>
  <c r="U46" i="9" s="1"/>
  <c r="W46" i="9" s="1"/>
  <c r="Q46" i="9"/>
  <c r="Q64" i="9"/>
  <c r="R64" i="9"/>
  <c r="U64" i="9" s="1"/>
  <c r="W64" i="9" s="1"/>
  <c r="R49" i="9"/>
  <c r="U49" i="9" s="1"/>
  <c r="W49" i="9" s="1"/>
  <c r="Q49" i="9"/>
  <c r="R60" i="9"/>
  <c r="U60" i="9" s="1"/>
  <c r="W60" i="9" s="1"/>
  <c r="Q60" i="9"/>
  <c r="Q93" i="9"/>
  <c r="R93" i="9"/>
  <c r="U93" i="9" s="1"/>
  <c r="W93" i="9" s="1"/>
  <c r="Q88" i="9"/>
  <c r="R88" i="9"/>
  <c r="U88" i="9" s="1"/>
  <c r="W88" i="9" s="1"/>
  <c r="R70" i="9"/>
  <c r="U70" i="9" s="1"/>
  <c r="W70" i="9" s="1"/>
  <c r="Q70" i="9"/>
  <c r="R84" i="9"/>
  <c r="U84" i="9" s="1"/>
  <c r="W84" i="9" s="1"/>
  <c r="Q84" i="9"/>
  <c r="R96" i="9"/>
  <c r="U96" i="9" s="1"/>
  <c r="W96" i="9" s="1"/>
  <c r="Q96" i="9"/>
  <c r="R104" i="9"/>
  <c r="U104" i="9" s="1"/>
  <c r="W104" i="9" s="1"/>
  <c r="Q104" i="9"/>
  <c r="R100" i="9"/>
  <c r="U100" i="9" s="1"/>
  <c r="W100" i="9" s="1"/>
  <c r="Q100" i="9"/>
  <c r="R112" i="9"/>
  <c r="U112" i="9" s="1"/>
  <c r="W112" i="9" s="1"/>
  <c r="Q112" i="9"/>
  <c r="Q106" i="9"/>
  <c r="R106" i="9"/>
  <c r="U106" i="9" s="1"/>
  <c r="W106" i="9" s="1"/>
  <c r="Q98" i="9"/>
  <c r="R98" i="9"/>
  <c r="U98" i="9" s="1"/>
  <c r="W98" i="9" s="1"/>
  <c r="Q116" i="9"/>
  <c r="R116" i="9"/>
  <c r="U116" i="9" s="1"/>
  <c r="W116" i="9" s="1"/>
  <c r="R117" i="9"/>
  <c r="U117" i="9" s="1"/>
  <c r="W117" i="9" s="1"/>
  <c r="Q117" i="9"/>
  <c r="R128" i="9"/>
  <c r="U128" i="9" s="1"/>
  <c r="W128" i="9" s="1"/>
  <c r="Q128" i="9"/>
  <c r="Q66" i="9"/>
  <c r="R66" i="9"/>
  <c r="U66" i="9" s="1"/>
  <c r="W66" i="9" s="1"/>
  <c r="Q29" i="9"/>
  <c r="R29" i="9"/>
  <c r="U29" i="9" s="1"/>
  <c r="W29" i="9" s="1"/>
  <c r="Q122" i="9"/>
  <c r="R122" i="9"/>
  <c r="U122" i="9" s="1"/>
  <c r="W122" i="9" s="1"/>
  <c r="Q62" i="9"/>
  <c r="R62" i="9"/>
  <c r="U62" i="9" s="1"/>
  <c r="W62" i="9" s="1"/>
  <c r="R85" i="9"/>
  <c r="U85" i="9" s="1"/>
  <c r="W85" i="9" s="1"/>
  <c r="Q85" i="9"/>
  <c r="Q109" i="9"/>
  <c r="R109" i="9"/>
  <c r="U109" i="9" s="1"/>
  <c r="W109" i="9" s="1"/>
  <c r="R90" i="9"/>
  <c r="U90" i="9" s="1"/>
  <c r="W90" i="9" s="1"/>
  <c r="Q90" i="9"/>
  <c r="R82" i="9"/>
  <c r="U82" i="9" s="1"/>
  <c r="W82" i="9" s="1"/>
  <c r="Q82" i="9"/>
  <c r="Q101" i="9"/>
  <c r="R101" i="9"/>
  <c r="U101" i="9" s="1"/>
  <c r="W101" i="9" s="1"/>
  <c r="Q125" i="9"/>
  <c r="R125" i="9"/>
  <c r="U125" i="9" s="1"/>
  <c r="W125" i="9" s="1"/>
  <c r="Q120" i="9"/>
  <c r="R120" i="9"/>
  <c r="U120" i="9" s="1"/>
  <c r="W120" i="9" s="1"/>
  <c r="Q114" i="9"/>
  <c r="R114" i="9"/>
  <c r="U114" i="9" s="1"/>
  <c r="W114" i="9" s="1"/>
  <c r="R78" i="9"/>
  <c r="U78" i="9" s="1"/>
  <c r="W78" i="9" s="1"/>
  <c r="Q78" i="9"/>
  <c r="R123" i="9"/>
  <c r="U123" i="9" s="1"/>
  <c r="W123" i="9" s="1"/>
  <c r="Q123" i="9"/>
  <c r="R37" i="9"/>
  <c r="U37" i="9" s="1"/>
  <c r="W37" i="9" s="1"/>
  <c r="Q37" i="9"/>
  <c r="Q86" i="9"/>
  <c r="R86" i="9"/>
  <c r="U86" i="9" s="1"/>
  <c r="W86" i="9" s="1"/>
  <c r="Q45" i="9"/>
  <c r="R45" i="9"/>
  <c r="U45" i="9" s="1"/>
  <c r="W45" i="9" s="1"/>
  <c r="Q77" i="9"/>
  <c r="R77" i="9"/>
  <c r="U77" i="9" s="1"/>
  <c r="W77" i="9" s="1"/>
  <c r="R132" i="9"/>
  <c r="U132" i="9" s="1"/>
  <c r="W132" i="9" s="1"/>
  <c r="Q132" i="9"/>
  <c r="R135" i="9"/>
  <c r="U135" i="9" s="1"/>
  <c r="W135" i="9" s="1"/>
  <c r="Q135" i="9"/>
  <c r="Q19" i="9"/>
  <c r="R19" i="9"/>
  <c r="U19" i="9" s="1"/>
  <c r="W19" i="9" s="1"/>
  <c r="Q133" i="9"/>
  <c r="R133" i="9"/>
  <c r="U133" i="9" s="1"/>
  <c r="W133" i="9" s="1"/>
  <c r="Q18" i="9"/>
  <c r="R18" i="9"/>
  <c r="U18" i="9" s="1"/>
  <c r="W18" i="9" s="1"/>
  <c r="Q22" i="9"/>
  <c r="R22" i="9"/>
  <c r="U22" i="9" s="1"/>
  <c r="W22" i="9" s="1"/>
  <c r="R134" i="9"/>
  <c r="U134" i="9" s="1"/>
  <c r="W134" i="9" s="1"/>
  <c r="Q134" i="9"/>
  <c r="Q131" i="9"/>
  <c r="R131" i="9"/>
  <c r="U131" i="9" s="1"/>
  <c r="W131" i="9" s="1"/>
  <c r="R21" i="9"/>
  <c r="U21" i="9" s="1"/>
  <c r="W21" i="9" s="1"/>
  <c r="Q21" i="9"/>
  <c r="Q17" i="9"/>
  <c r="R17" i="9"/>
  <c r="U17" i="9" s="1"/>
  <c r="W17" i="9" s="1"/>
  <c r="R23" i="9"/>
  <c r="U23" i="9" s="1"/>
  <c r="W23" i="9" s="1"/>
  <c r="Q23" i="9"/>
  <c r="E115" i="2"/>
  <c r="E112" i="2"/>
  <c r="E116" i="2"/>
  <c r="E120" i="2"/>
  <c r="E109" i="2"/>
  <c r="E110" i="2"/>
  <c r="E111" i="2"/>
  <c r="E113" i="2"/>
  <c r="E117" i="2"/>
  <c r="E118" i="2"/>
  <c r="E119" i="2"/>
  <c r="E121" i="2"/>
  <c r="E122" i="2"/>
  <c r="E123" i="2"/>
  <c r="E114" i="2"/>
  <c r="E108" i="2"/>
  <c r="H24" i="25" a="1"/>
  <c r="H24" i="25" s="1"/>
  <c r="E79" i="2"/>
  <c r="E80" i="2"/>
  <c r="E81" i="2"/>
  <c r="E82" i="2"/>
  <c r="E83" i="2"/>
  <c r="E84" i="2"/>
  <c r="E85" i="2"/>
  <c r="E62" i="2"/>
  <c r="E63" i="2"/>
  <c r="E64" i="2"/>
  <c r="E65" i="2"/>
  <c r="E66" i="2"/>
  <c r="Q103" i="9" l="1"/>
  <c r="R103" i="9"/>
  <c r="U103" i="9" s="1"/>
  <c r="W103" i="9" s="1"/>
  <c r="Q55" i="9"/>
  <c r="R55" i="9"/>
  <c r="U55" i="9" s="1"/>
  <c r="W55" i="9" s="1"/>
  <c r="R99" i="9"/>
  <c r="U99" i="9" s="1"/>
  <c r="W99" i="9" s="1"/>
  <c r="Q99" i="9"/>
  <c r="R51" i="9"/>
  <c r="U51" i="9" s="1"/>
  <c r="W51" i="9" s="1"/>
  <c r="Q51" i="9"/>
  <c r="Q59" i="9"/>
  <c r="R59" i="9"/>
  <c r="U59" i="9" s="1"/>
  <c r="W59" i="9" s="1"/>
  <c r="R95" i="9"/>
  <c r="U95" i="9" s="1"/>
  <c r="W95" i="9" s="1"/>
  <c r="Q95" i="9"/>
  <c r="R47" i="9"/>
  <c r="U47" i="9" s="1"/>
  <c r="W47" i="9" s="1"/>
  <c r="Q47" i="9"/>
  <c r="R43" i="9"/>
  <c r="U43" i="9" s="1"/>
  <c r="W43" i="9" s="1"/>
  <c r="Q43" i="9"/>
  <c r="Q107" i="9"/>
  <c r="R107" i="9"/>
  <c r="U107" i="9" s="1"/>
  <c r="W107" i="9" s="1"/>
  <c r="Q91" i="9"/>
  <c r="R91" i="9"/>
  <c r="U91" i="9" s="1"/>
  <c r="W91" i="9" s="1"/>
  <c r="Q87" i="9"/>
  <c r="R87" i="9"/>
  <c r="U87" i="9" s="1"/>
  <c r="W87" i="9" s="1"/>
  <c r="R39" i="9"/>
  <c r="U39" i="9" s="1"/>
  <c r="W39" i="9" s="1"/>
  <c r="Q39" i="9"/>
  <c r="R79" i="9"/>
  <c r="U79" i="9" s="1"/>
  <c r="W79" i="9" s="1"/>
  <c r="Q79" i="9"/>
  <c r="R31" i="9"/>
  <c r="U31" i="9" s="1"/>
  <c r="W31" i="9" s="1"/>
  <c r="Q31" i="9"/>
  <c r="R75" i="9"/>
  <c r="U75" i="9" s="1"/>
  <c r="W75" i="9" s="1"/>
  <c r="Q75" i="9"/>
  <c r="R20" i="9"/>
  <c r="U20" i="9" s="1"/>
  <c r="W20" i="9" s="1"/>
  <c r="Q20" i="9"/>
  <c r="Q35" i="9"/>
  <c r="R35" i="9"/>
  <c r="U35" i="9" s="1"/>
  <c r="W35" i="9" s="1"/>
  <c r="R127" i="9"/>
  <c r="U127" i="9" s="1"/>
  <c r="W127" i="9" s="1"/>
  <c r="Q127" i="9"/>
  <c r="R71" i="9"/>
  <c r="U71" i="9" s="1"/>
  <c r="W71" i="9" s="1"/>
  <c r="Q71" i="9"/>
  <c r="R16" i="9"/>
  <c r="Q16" i="9"/>
  <c r="Q83" i="9"/>
  <c r="R83" i="9"/>
  <c r="U83" i="9" s="1"/>
  <c r="W83" i="9" s="1"/>
  <c r="R115" i="9"/>
  <c r="U115" i="9" s="1"/>
  <c r="W115" i="9" s="1"/>
  <c r="Q115" i="9"/>
  <c r="R67" i="9"/>
  <c r="U67" i="9" s="1"/>
  <c r="W67" i="9" s="1"/>
  <c r="Q67" i="9"/>
  <c r="R27" i="9"/>
  <c r="U27" i="9" s="1"/>
  <c r="W27" i="9" s="1"/>
  <c r="Q27" i="9"/>
  <c r="R111" i="9"/>
  <c r="U111" i="9" s="1"/>
  <c r="W111" i="9" s="1"/>
  <c r="Q111" i="9"/>
  <c r="R63" i="9"/>
  <c r="U63" i="9" s="1"/>
  <c r="W63" i="9" s="1"/>
  <c r="Q63" i="9"/>
  <c r="U16" i="9" l="1"/>
  <c r="W16" i="9" s="1"/>
  <c r="D10" i="5"/>
  <c r="C20" i="9"/>
  <c r="C27" i="9"/>
  <c r="C31" i="9"/>
  <c r="C35" i="9"/>
  <c r="C39" i="9"/>
  <c r="C43" i="9"/>
  <c r="C47" i="9"/>
  <c r="C51" i="9"/>
  <c r="C55" i="9"/>
  <c r="C59" i="9"/>
  <c r="C63" i="9"/>
  <c r="C67" i="9"/>
  <c r="C71" i="9"/>
  <c r="C75" i="9"/>
  <c r="C79" i="9"/>
  <c r="C83" i="9"/>
  <c r="C87" i="9"/>
  <c r="C91" i="9"/>
  <c r="C95" i="9"/>
  <c r="C99" i="9"/>
  <c r="C103" i="9"/>
  <c r="C107" i="9"/>
  <c r="C111" i="9"/>
  <c r="C115" i="9"/>
  <c r="D16" i="9" l="1"/>
  <c r="D20" i="9"/>
  <c r="D27" i="9"/>
  <c r="D31" i="9"/>
  <c r="D35" i="9"/>
  <c r="D39" i="9"/>
  <c r="D43" i="9"/>
  <c r="D47" i="9"/>
  <c r="D51" i="9"/>
  <c r="D55" i="9"/>
  <c r="D59" i="9"/>
  <c r="D63" i="9"/>
  <c r="D67" i="9"/>
  <c r="D71" i="9"/>
  <c r="D75" i="9"/>
  <c r="D79" i="9"/>
  <c r="D83" i="9"/>
  <c r="D87" i="9"/>
  <c r="D91" i="9"/>
  <c r="D95" i="9"/>
  <c r="D99" i="9"/>
  <c r="D103" i="9"/>
  <c r="D107" i="9"/>
  <c r="D111" i="9"/>
  <c r="D115" i="9"/>
  <c r="D127" i="9"/>
  <c r="D13" i="5"/>
  <c r="D11" i="5"/>
  <c r="D12" i="5"/>
  <c r="H18" i="25" a="1"/>
  <c r="H18" i="25" s="1"/>
  <c r="J18" i="25" s="1"/>
  <c r="H19" i="25" a="1"/>
  <c r="H19" i="25" s="1"/>
  <c r="J19" i="25" s="1"/>
  <c r="H20" i="25" a="1"/>
  <c r="H20" i="25" s="1"/>
  <c r="J20" i="25" s="1"/>
  <c r="H21" i="25" a="1"/>
  <c r="H21" i="25" s="1"/>
  <c r="J21" i="25" s="1"/>
  <c r="H22" i="25" a="1"/>
  <c r="H22" i="25" s="1"/>
  <c r="J22" i="25" s="1"/>
  <c r="H23" i="25" a="1"/>
  <c r="H23" i="25" s="1"/>
  <c r="J23" i="25" s="1"/>
  <c r="J24" i="25"/>
  <c r="H25" i="25" a="1"/>
  <c r="H25" i="25" s="1"/>
  <c r="J25" i="25" s="1"/>
  <c r="H26" i="25" a="1"/>
  <c r="H26" i="25" s="1"/>
  <c r="J26" i="25" s="1"/>
  <c r="H27" i="25" a="1"/>
  <c r="H27" i="25" s="1"/>
  <c r="J27" i="25" s="1"/>
  <c r="H28" i="25" a="1"/>
  <c r="H28" i="25" s="1"/>
  <c r="J28" i="25" s="1"/>
  <c r="H29" i="25" a="1"/>
  <c r="H29" i="25" s="1"/>
  <c r="J29" i="25" s="1"/>
  <c r="H30" i="25" a="1"/>
  <c r="H30" i="25" s="1"/>
  <c r="J30" i="25" s="1"/>
  <c r="H31" i="25" a="1"/>
  <c r="H31" i="25" s="1"/>
  <c r="J31" i="25" s="1"/>
  <c r="H32" i="25" a="1"/>
  <c r="H32" i="25" s="1"/>
  <c r="J32" i="25" s="1"/>
  <c r="H33" i="25" a="1"/>
  <c r="H33" i="25" s="1"/>
  <c r="J33" i="25" s="1"/>
  <c r="H34" i="25" a="1"/>
  <c r="H34" i="25" s="1"/>
  <c r="J34" i="25" s="1"/>
  <c r="H35" i="25" a="1"/>
  <c r="H35" i="25" s="1"/>
  <c r="H36" i="25" a="1"/>
  <c r="H36" i="25" s="1"/>
  <c r="J36" i="25" s="1"/>
  <c r="H37" i="25" a="1"/>
  <c r="H37" i="25" s="1"/>
  <c r="H38" i="25" a="1"/>
  <c r="H38" i="25" s="1"/>
  <c r="J38" i="25" s="1"/>
  <c r="H39" i="25" a="1"/>
  <c r="H39" i="25" s="1"/>
  <c r="H40" i="25" a="1"/>
  <c r="H40" i="25" s="1"/>
  <c r="J40" i="25" s="1"/>
  <c r="H41" i="25" a="1"/>
  <c r="H41" i="25" s="1"/>
  <c r="H42" i="25" a="1"/>
  <c r="H42" i="25" s="1"/>
  <c r="J17" i="25" l="1"/>
  <c r="H6" i="24" a="1"/>
  <c r="H6" i="24" s="1"/>
  <c r="J35" i="25"/>
  <c r="F7" i="24" a="1"/>
  <c r="F7" i="24" s="1"/>
  <c r="J41" i="25"/>
  <c r="E9" i="24" a="1"/>
  <c r="E9" i="24" s="1"/>
  <c r="J37" i="25"/>
  <c r="F8" i="24" a="1"/>
  <c r="F8" i="24" s="1"/>
  <c r="J42" i="25"/>
  <c r="J39" i="2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tc={45186FEF-E258-4E6E-AB8F-1A351C5B4DCD}</author>
    <author>tc={609AFEFC-B546-457F-888C-DB0E9EA3B48C}</author>
    <author>tc={80ACE076-07F6-4C72-B185-7F71B9892DA1}</author>
    <author>tc={5F41EAAE-E62B-478F-A772-3DE03E1A36B4}</author>
    <author>tc={D48FD156-C634-4AFA-8771-2BFE4CD01DF4}</author>
    <author>tc={F9C59EEE-C10B-4F86-B69E-3F6286D1FF96}</author>
  </authors>
  <commentList>
    <comment ref="F12" authorId="0" shapeId="0" xr:uid="{45186FEF-E258-4E6E-AB8F-1A351C5B4DCD}">
      <text>
        <t>[Threaded comment]
Your version of Excel allows you to read this threaded comment; however, any edits to it will get removed if the file is opened in a newer version of Excel. Learn more: https://go.microsoft.com/fwlink/?linkid=870924
Comment:
    While there are other interconnections, this column reflects content in the 2025 U.S. Dairy Materiality Assessment report.</t>
      </text>
    </comment>
    <comment ref="S12" authorId="1" shapeId="0" xr:uid="{609AFEFC-B546-457F-888C-DB0E9EA3B48C}">
      <text>
        <t>[Threaded comment]
Your version of Excel allows you to read this threaded comment; however, any edits to it will get removed if the file is opened in a newer version of Excel. Learn more: https://go.microsoft.com/fwlink/?linkid=870924
Comment:
    Evidence of widely recognized topics for dairy (national) and alignment with voluntary agreements for participants</t>
      </text>
    </comment>
    <comment ref="T12" authorId="2" shapeId="0" xr:uid="{80ACE076-07F6-4C72-B185-7F71B9892DA1}">
      <text>
        <t>[Threaded comment]
Your version of Excel allows you to read this threaded comment; however, any edits to it will get removed if the file is opened in a newer version of Excel. Learn more: https://go.microsoft.com/fwlink/?linkid=870924
Comment:
    Evidence of widely recognized topics for global dairy</t>
      </text>
    </comment>
    <comment ref="U12" authorId="3" shapeId="0" xr:uid="{5F41EAAE-E62B-478F-A772-3DE03E1A36B4}">
      <text>
        <t>[Threaded comment]
Your version of Excel allows you to read this threaded comment; however, any edits to it will get removed if the file is opened in a newer version of Excel. Learn more: https://go.microsoft.com/fwlink/?linkid=870924
Comment:
    Topics are mapped from GRI 13 and GRI Food Processing sector supplement (evidence of likely impact materiality) and GRI Standards.</t>
      </text>
    </comment>
    <comment ref="V12" authorId="4" shapeId="0" xr:uid="{D48FD156-C634-4AFA-8771-2BFE4CD01DF4}">
      <text>
        <t>[Threaded comment]
Your version of Excel allows you to read this threaded comment; however, any edits to it will get removed if the file is opened in a newer version of Excel. Learn more: https://go.microsoft.com/fwlink/?linkid=870924
Comment:
    Topics are mapped from multiple SASB sector standards: Agricultural Products, Meat, Poultry &amp; Dairy, Processed Food (U.S. dairy scope) along with Food Retailers &amp; Distributers and Restaurants.</t>
      </text>
    </comment>
    <comment ref="W12" authorId="5" shapeId="0" xr:uid="{F9C59EEE-C10B-4F86-B69E-3F6286D1FF96}">
      <text>
        <t>[Threaded comment]
Your version of Excel allows you to read this threaded comment; however, any edits to it will get removed if the file is opened in a newer version of Excel. Learn more: https://go.microsoft.com/fwlink/?linkid=870924
Comment:
    Reference for reporting (widely recognized sustainability matters - topics are not specific to sector)</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tc={D87CE2E6-452F-4746-802A-D54455FBFC7B}</author>
    <author>tc={29CC8C91-291E-4BCA-AFD1-066543A95987}</author>
    <author>tc={8BF19B10-3831-4696-8667-B15550E65619}</author>
    <author>tc={28E5037E-D584-4FA7-A2C5-B4D247960E73}</author>
    <author>tc={7FA56269-278C-486A-A49C-D2F65D3B5845}</author>
    <author>tc={D6C2B2E0-0307-4BAE-976E-8A3E538D3D2D}</author>
    <author>tc={E4AE52E3-2E69-470D-9EAB-E76BB34D9990}</author>
    <author>tc={6D62153E-8238-468E-B2EC-2A52DC163BF1}</author>
    <author>tc={7C8669EB-C8BE-4CE0-AE42-C16D56E3413D}</author>
    <author>tc={762F9BF9-4FDE-4313-90D3-931813045E1D}</author>
  </authors>
  <commentList>
    <comment ref="F15" authorId="0" shapeId="0" xr:uid="{D87CE2E6-452F-4746-802A-D54455FBFC7B}">
      <text>
        <t>[Threaded comment]
Your version of Excel allows you to read this threaded comment; however, any edits to it will get removed if the file is opened in a newer version of Excel. Learn more: https://go.microsoft.com/fwlink/?linkid=870924
Comment:
    Enter an associated sub-topic, if applicable, or leave blank.</t>
      </text>
    </comment>
    <comment ref="I15" authorId="1" shapeId="0" xr:uid="{29CC8C91-291E-4BCA-AFD1-066543A95987}">
      <text>
        <t>[Threaded comment]
Your version of Excel allows you to read this threaded comment; however, any edits to it will get removed if the file is opened in a newer version of Excel. Learn more: https://go.microsoft.com/fwlink/?linkid=870924
Comment:
    Enter impacts on the environment and society, including human rights. Refer to the MA Workbook.</t>
      </text>
    </comment>
    <comment ref="J15" authorId="2" shapeId="0" xr:uid="{8BF19B10-3831-4696-8667-B15550E65619}">
      <text>
        <t>[Threaded comment]
Your version of Excel allows you to read this threaded comment; however, any edits to it will get removed if the file is opened in a newer version of Excel. Learn more: https://go.microsoft.com/fwlink/?linkid=870924
Comment:
    Select the type of impact.</t>
      </text>
    </comment>
    <comment ref="P15" authorId="3" shapeId="0" xr:uid="{28E5037E-D584-4FA7-A2C5-B4D247960E73}">
      <text>
        <t>[Threaded comment]
Your version of Excel allows you to read this threaded comment; however, any edits to it will get removed if the file is opened in a newer version of Excel. Learn more: https://go.microsoft.com/fwlink/?linkid=870924
Comment:
    Select a value when evaluating a negative impact. Otherwise, leave blank.</t>
      </text>
    </comment>
    <comment ref="R15" authorId="4" shapeId="0" xr:uid="{7FA56269-278C-486A-A49C-D2F65D3B5845}">
      <text>
        <t>[Threaded comment]
Your version of Excel allows you to read this threaded comment; however, any edits to it will get removed if the file is opened in a newer version of Excel. Learn more: https://go.microsoft.com/fwlink/?linkid=870924
Comment:
    Based on scale, scope and remediability (for negative)</t>
      </text>
    </comment>
    <comment ref="T15" authorId="5" shapeId="0" xr:uid="{D6C2B2E0-0307-4BAE-976E-8A3E538D3D2D}">
      <text>
        <t>[Threaded comment]
Your version of Excel allows you to read this threaded comment; however, any edits to it will get removed if the file is opened in a newer version of Excel. Learn more: https://go.microsoft.com/fwlink/?linkid=870924
Comment:
    For potential impacts, select the time horizon.</t>
      </text>
    </comment>
    <comment ref="U15" authorId="6" shapeId="0" xr:uid="{E4AE52E3-2E69-470D-9EAB-E76BB34D9990}">
      <text>
        <t>[Threaded comment]
Your version of Excel allows you to read this threaded comment; however, any edits to it will get removed if the file is opened in a newer version of Excel. Learn more: https://go.microsoft.com/fwlink/?linkid=870924
Comment:
    Significance is calculated based on nature of impact. Refer to the Reference sheet.</t>
      </text>
    </comment>
    <comment ref="V15" authorId="7" shapeId="0" xr:uid="{6D62153E-8238-468E-B2EC-2A52DC163BF1}">
      <text>
        <t>[Threaded comment]
Your version of Excel allows you to read this threaded comment; however, any edits to it will get removed if the file is opened in a newer version of Excel. Learn more: https://go.microsoft.com/fwlink/?linkid=870924
Comment:
    Select a different significance category, as needed.</t>
      </text>
    </comment>
    <comment ref="W15" authorId="8" shapeId="0" xr:uid="{7C8669EB-C8BE-4CE0-AE42-C16D56E3413D}">
      <text>
        <t>[Threaded comment]
Your version of Excel allows you to read this threaded comment; however, any edits to it will get removed if the file is opened in a newer version of Excel. Learn more: https://go.microsoft.com/fwlink/?linkid=870924
Comment:
    Based on Adjusted Sig. Category, if entered; otherwise, it is based on the Preliminary Impact Significance Category.</t>
      </text>
    </comment>
    <comment ref="X15" authorId="9" shapeId="0" xr:uid="{762F9BF9-4FDE-4313-90D3-931813045E1D}">
      <text>
        <t>[Threaded comment]
Your version of Excel allows you to read this threaded comment; however, any edits to it will get removed if the file is opened in a newer version of Excel. Learn more: https://go.microsoft.com/fwlink/?linkid=870924
Comment:
    Enter any necessary notes, such as reason for an adjusted significance category or other decisions.</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tc={BD90232B-FF70-4FF3-85A7-FA92815C9F5B}</author>
    <author>tc={B3F2F6F7-7365-400D-9BC5-DC839C424FF4}</author>
  </authors>
  <commentList>
    <comment ref="R13" authorId="0" shapeId="0" xr:uid="{BD90232B-FF70-4FF3-85A7-FA92815C9F5B}">
      <text>
        <t>[Threaded comment]
Your version of Excel allows you to read this threaded comment; however, any edits to it will get removed if the file is opened in a newer version of Excel. Learn more: https://go.microsoft.com/fwlink/?linkid=870924
Comment:
    Formula to indicate Yes/No based on category. If adjusted has a value, use that; otherwise, based off the Significance Category
Reference the tblROSignificance table on REF Rating Scales</t>
      </text>
    </comment>
    <comment ref="J14" authorId="1" shapeId="0" xr:uid="{B3F2F6F7-7365-400D-9BC5-DC839C424FF4}">
      <text>
        <t xml:space="preserve">[Threaded comment]
Your version of Excel allows you to read this threaded comment; however, any edits to it will get removed if the file is opened in a newer version of Excel. Learn more: https://go.microsoft.com/fwlink/?linkid=870924
Comment:
    To add list of common categories such as regulatory, market, reputational
strategic, compliance (regulatory), operational, and reputational risk </t>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<sst xmlns="http://schemas.openxmlformats.org/spreadsheetml/2006/main" count="958" uniqueCount="486">
  <si>
    <t>About This Workbook</t>
  </si>
  <si>
    <t>Description</t>
  </si>
  <si>
    <t xml:space="preserve"> Step in the MA Guide</t>
  </si>
  <si>
    <t>Topic Mapping &amp; National Review</t>
  </si>
  <si>
    <t>Assessment Setup</t>
  </si>
  <si>
    <t>2.1.1 and 2.2.1</t>
  </si>
  <si>
    <t>Impact Assessment</t>
  </si>
  <si>
    <t>2.1.2</t>
  </si>
  <si>
    <t>RO Assessment</t>
  </si>
  <si>
    <t>2.2.2</t>
  </si>
  <si>
    <t>Topic Prioritization</t>
  </si>
  <si>
    <t>Materiality Matrix</t>
  </si>
  <si>
    <t>File Conventions</t>
  </si>
  <si>
    <t>Cells that are not required are shaded a darker gray.</t>
  </si>
  <si>
    <t>Topic Prioritization &amp; Matrix</t>
  </si>
  <si>
    <t>Instructions &amp; Notes</t>
  </si>
  <si>
    <t>Results of U.S. Dairy Materiality Assessment</t>
  </si>
  <si>
    <t>Organization Review</t>
  </si>
  <si>
    <t>Mapping Reference</t>
  </si>
  <si>
    <t>Dimension</t>
  </si>
  <si>
    <t>ID</t>
  </si>
  <si>
    <t>Topic in U.S. Dairy MA</t>
  </si>
  <si>
    <t>Interconnected Topics</t>
  </si>
  <si>
    <t>Significance of Impacts</t>
  </si>
  <si>
    <t>Financial Significance</t>
  </si>
  <si>
    <t>Materiality Tier</t>
  </si>
  <si>
    <t>Relevant to Organization</t>
  </si>
  <si>
    <t>Organization's Topic</t>
  </si>
  <si>
    <t>Organizational Relationship</t>
  </si>
  <si>
    <t>Downstream</t>
  </si>
  <si>
    <t>Relationship to Impacts</t>
  </si>
  <si>
    <t>U.S. Dairy Stewardship Commitment</t>
  </si>
  <si>
    <t>Dairy Sustainability Framework (DSF) Criteria</t>
  </si>
  <si>
    <t>GRI Standards</t>
  </si>
  <si>
    <t>SASB Standards</t>
  </si>
  <si>
    <t>European Sustainability Reporting Standards (ESRS)</t>
  </si>
  <si>
    <t>Social/Socioeconomic</t>
  </si>
  <si>
    <t>Animal Care</t>
  </si>
  <si>
    <t>Climate Resilience, Food Safety &amp; Product Quality; Worker Health, Safety &amp; Well-Being</t>
  </si>
  <si>
    <t>4-Very Significant</t>
  </si>
  <si>
    <t>1. Most Material</t>
  </si>
  <si>
    <t>Animal Health &amp; Welfare</t>
  </si>
  <si>
    <t>Animal Care and Welfare</t>
  </si>
  <si>
    <t>Business Conduct</t>
  </si>
  <si>
    <t>Food Safety &amp; Product Quality</t>
  </si>
  <si>
    <t>Animal Care, Materials &amp; Packaging, Responsible Sourcing and Worker Health, Safety &amp; Well-Being</t>
  </si>
  <si>
    <t>Product Safety &amp; Quality</t>
  </si>
  <si>
    <t>Product Safety and Quality</t>
  </si>
  <si>
    <t>Food Safety; Supply Chain Traceability</t>
  </si>
  <si>
    <t>Food Safety</t>
  </si>
  <si>
    <t>Consumers and End-Users</t>
  </si>
  <si>
    <t>Environmental</t>
  </si>
  <si>
    <t>GHG Emissions &amp; Energy</t>
  </si>
  <si>
    <t>Climate Resilience</t>
  </si>
  <si>
    <t>GHG Emissions; Energy Use</t>
  </si>
  <si>
    <t>Greenhouse Gas Emissions</t>
  </si>
  <si>
    <t>Emissions</t>
  </si>
  <si>
    <t>Greenhouse Gas Emissions; Energy Management</t>
  </si>
  <si>
    <t>Climate Change</t>
  </si>
  <si>
    <t>Health &amp; Nutrition</t>
  </si>
  <si>
    <t>Food/Nutrition Security &amp; Accessibility; Responsible Marketing &amp; Product Labeling</t>
  </si>
  <si>
    <t>Product Contributions; Product Safety &amp; Quality</t>
  </si>
  <si>
    <t>Water Quality &amp; Nutrient Management</t>
  </si>
  <si>
    <t>Biodiversity, Climate Resilience, GHG Emissions &amp; Energy, Soil Health &amp; Quality and Water Use &amp; Availability</t>
  </si>
  <si>
    <t>Water Quality; Nutrient Management</t>
  </si>
  <si>
    <t>Water Availability and Quality; Soil Nutrients</t>
  </si>
  <si>
    <t>Water &amp; Effluents</t>
  </si>
  <si>
    <t>Water Management; Land Use and Ecological Impacts</t>
  </si>
  <si>
    <t>Pollution; Water and Marine Resources</t>
  </si>
  <si>
    <t>Water Use &amp; Availability</t>
  </si>
  <si>
    <t>Animal Care, Climate Resilience and Water Quality &amp; Nutrient Management</t>
  </si>
  <si>
    <t>Water Quantity</t>
  </si>
  <si>
    <t>Water Availability and Quality</t>
  </si>
  <si>
    <t>Water Management</t>
  </si>
  <si>
    <t>Water and Marine Resources</t>
  </si>
  <si>
    <t>Worker Health, Safety &amp; Well-Being</t>
  </si>
  <si>
    <t>Animal Care, Climate Resilience, Food Safety &amp; Product Quality and Working Conditions &amp; Labor Practices</t>
  </si>
  <si>
    <t>Workforce Development</t>
  </si>
  <si>
    <t>Working Conditions</t>
  </si>
  <si>
    <t>Occupational Health &amp; Safety</t>
  </si>
  <si>
    <t>Workforce Health &amp; Safety</t>
  </si>
  <si>
    <t>Own Workforce; Workers in the Value Chain</t>
  </si>
  <si>
    <r>
      <rPr>
        <sz val="11"/>
        <color rgb="FF000000"/>
        <rFont val="Aptos Narrow"/>
        <family val="2"/>
        <scheme val="minor"/>
      </rPr>
      <t>Climate</t>
    </r>
    <r>
      <rPr>
        <sz val="11"/>
        <color rgb="FFFF0000"/>
        <rFont val="Aptos Narrow"/>
        <family val="2"/>
        <scheme val="minor"/>
      </rPr>
      <t xml:space="preserve"> </t>
    </r>
    <r>
      <rPr>
        <sz val="11"/>
        <color rgb="FF000000"/>
        <rFont val="Aptos Narrow"/>
        <family val="2"/>
        <scheme val="minor"/>
      </rPr>
      <t>Resilience</t>
    </r>
  </si>
  <si>
    <t>Animal Care, Biodiversity, GHG Emissions &amp; Energy, Water Use &amp; Availability, Water Quality &amp; Nutrient Management and Worker Health, Safety &amp; Well-Being</t>
  </si>
  <si>
    <t>3-Significant</t>
  </si>
  <si>
    <t>5-Very Significant</t>
  </si>
  <si>
    <t>2. Highly Material</t>
  </si>
  <si>
    <t>Climate Adaptation &amp; Resilience</t>
  </si>
  <si>
    <t>Animal and Feed Sourcing</t>
  </si>
  <si>
    <t>Governance</t>
  </si>
  <si>
    <t>Cybersecurity &amp; Data Protection</t>
  </si>
  <si>
    <t>Economic Viability &amp; Resilience, Food Safety &amp; Product Quality
and Working Conditions &amp; Labor Practices</t>
  </si>
  <si>
    <t>2-Moderate</t>
  </si>
  <si>
    <t>Customer Privacy</t>
  </si>
  <si>
    <t>Data Security</t>
  </si>
  <si>
    <t>Economic Contributions</t>
  </si>
  <si>
    <t>Community Impact &amp; Engagement and Economic Viability &amp; Resilience</t>
  </si>
  <si>
    <t>Rural Economies</t>
  </si>
  <si>
    <t>Local Communities</t>
  </si>
  <si>
    <t>Affected Communities</t>
  </si>
  <si>
    <t>Economic Viability &amp; Resilience</t>
  </si>
  <si>
    <t>Economic Contributions and Responsible Sourcing</t>
  </si>
  <si>
    <t>Rural Economies; Market Development</t>
  </si>
  <si>
    <t>Economic Inclusion</t>
  </si>
  <si>
    <t>Environmental &amp; Social Impacts of Animal Supply Chain</t>
  </si>
  <si>
    <t>Affected Communities; Own Workforce</t>
  </si>
  <si>
    <t>Food/Nutrition Security &amp; Accessibility</t>
  </si>
  <si>
    <t>Climate Resilience, Health &amp; Nutrition and Community Impact &amp; Engagement</t>
  </si>
  <si>
    <t>Product Contributions</t>
  </si>
  <si>
    <t>Food Security</t>
  </si>
  <si>
    <t>Affected Communities; Consumers and End-Users</t>
  </si>
  <si>
    <t>Workforce Attraction, Development &amp; Retention</t>
  </si>
  <si>
    <t>Worker Health, Safety &amp; Well-Being and Working Conditions &amp; Labor Practices</t>
  </si>
  <si>
    <t>Employment, Training and Education</t>
  </si>
  <si>
    <t>Materials &amp; Packaging</t>
  </si>
  <si>
    <t>Food Safety &amp; Product Quality, Waste &amp; Resource Recovery and GHG Emissions &amp; Energy</t>
  </si>
  <si>
    <t>3. Material</t>
  </si>
  <si>
    <t>Packaging; Resource Recovery</t>
  </si>
  <si>
    <t>Materials</t>
  </si>
  <si>
    <t>Product Lifecycle Management; Packaging Lifecycle Management</t>
  </si>
  <si>
    <t>Resource Use and Circular Economy</t>
  </si>
  <si>
    <t>Soil Health &amp; Quality</t>
  </si>
  <si>
    <t>Biodiversity, Climate Resilience, GHG Emissions &amp; Energy, Water Quality &amp; Nutrient Management and Water Use &amp; Availability</t>
  </si>
  <si>
    <t>Nutrient Management; Land Use (within Feed Impact)</t>
  </si>
  <si>
    <t>Soil Quality and Retention; Soil Nutrients</t>
  </si>
  <si>
    <t>Soil Health; Pesticides Use</t>
  </si>
  <si>
    <t>Land Use &amp; Ecological Impacts; Environmental &amp; Social Impacts of Animal Supply Chain</t>
  </si>
  <si>
    <t>Biodiversity and Ecosystems</t>
  </si>
  <si>
    <t>Waste &amp; Resource Recovery</t>
  </si>
  <si>
    <t>Community Impact &amp; Engagement, Food Safety &amp; Product Quality, GHG Emissions &amp; Energy and Materials &amp; Packaging</t>
  </si>
  <si>
    <t>Resource Recovery; Packaging</t>
  </si>
  <si>
    <t>Waste</t>
  </si>
  <si>
    <t>Waste Management; Packaging Lifecycle Management</t>
  </si>
  <si>
    <t>Working Conditions &amp; Labor Practices</t>
  </si>
  <si>
    <t>Workforce Attraction, Development &amp; Retention, Responsible Sourcing and Worker Health, Safety &amp; Well-Being</t>
  </si>
  <si>
    <t>Employment Practices; Non-Discrimination &amp; Equal Opportunity; Child Labor; Forced Labor; Freedom of Association &amp; Collective Bargaining; Living Income &amp; Living Wage</t>
  </si>
  <si>
    <t>Air Quality</t>
  </si>
  <si>
    <t>GHG Emissions &amp; Energy, Water Quality &amp; Nutrient Management and Worker Health, Safety &amp; Well-Being</t>
  </si>
  <si>
    <t>4. Important</t>
  </si>
  <si>
    <t>Air Emissions from Refrigerants</t>
  </si>
  <si>
    <t>Pollution</t>
  </si>
  <si>
    <t>Biodiversity</t>
  </si>
  <si>
    <t>Climate Resilience, GHG Emissions &amp; Energy, Land Use &amp; Conversion, Soil Health &amp; Quality and Water Quality &amp; Nutrient Management</t>
  </si>
  <si>
    <t>Community Impact &amp; Engagement</t>
  </si>
  <si>
    <t>Economic Contributions, Economic Viability &amp; Resilience and Food/Nutrition Security &amp; Accessibility</t>
  </si>
  <si>
    <t>Community Contributions</t>
  </si>
  <si>
    <t>Land Use &amp; Conversion</t>
  </si>
  <si>
    <t>Water Use &amp; Availability, Soil Health &amp; Quality, Biodiversity, GHG Emissions &amp; Energy, Economic Viability &amp; Resilience and Land &amp; Resource Rights</t>
  </si>
  <si>
    <t>Land Use (within Feed Impact)</t>
  </si>
  <si>
    <t>Natural Ecosystem Conversion</t>
  </si>
  <si>
    <t>Responsible Marketing &amp; Product Labeling</t>
  </si>
  <si>
    <t>Food Safety &amp; Product Quality and Health &amp; Nutrition</t>
  </si>
  <si>
    <t>Marketing and Labeling</t>
  </si>
  <si>
    <t>Product Labelling &amp; Marketing</t>
  </si>
  <si>
    <t>Business Conduct: Anti-Competitive Behavior; Anti-Corruption</t>
  </si>
  <si>
    <t>Anti-Corruption and Economic Viability &amp; Resilience; The potential for corruption exists in relation to most topics and is often linked to Anti-Competitive Behavior and Responsible Sourcing</t>
  </si>
  <si>
    <t>1-Low</t>
  </si>
  <si>
    <t>5. Relevant</t>
  </si>
  <si>
    <t>Anti-corruption, Anti-competitive Behavior</t>
  </si>
  <si>
    <t>Environmental &amp; Social Impacts of Ingredient Supply Chain</t>
  </si>
  <si>
    <t>Other Human Rights: Rights of Indigenous Peoples; Land &amp; Resource Rights</t>
  </si>
  <si>
    <t>Economic Viability &amp; Resilience;  Land Use &amp; Conversion; Land &amp; Resource Rights</t>
  </si>
  <si>
    <t>Rights of Indigenous Peoples; Land &amp; Resource Rights</t>
  </si>
  <si>
    <t>Responsible Sourcing</t>
  </si>
  <si>
    <t>All topics with impacts in the dairy supply chain</t>
  </si>
  <si>
    <t>Procurement Practices, Supplier Environmental Assessment, Supplier Social Assessment</t>
  </si>
  <si>
    <t>Animal &amp; Feed Sourcing</t>
  </si>
  <si>
    <t>Transparency: GMO Management; Public Policy</t>
  </si>
  <si>
    <t>GMO Mgmt.: Animal Care and Responsible Marketing &amp; Product Labeling
Public Policy: All topics that are subject to policy implications</t>
  </si>
  <si>
    <t>Public Policy</t>
  </si>
  <si>
    <t>GMO Management</t>
  </si>
  <si>
    <t>IRO Assessment Criteria Setup</t>
  </si>
  <si>
    <r>
      <rPr>
        <b/>
        <sz val="11"/>
        <color theme="1"/>
        <rFont val="Aptos Narrow"/>
        <family val="2"/>
        <scheme val="minor"/>
      </rPr>
      <t xml:space="preserve">MA WORKBOOK: </t>
    </r>
    <r>
      <rPr>
        <sz val="11"/>
        <color theme="1"/>
        <rFont val="Aptos Narrow"/>
        <family val="2"/>
        <scheme val="minor"/>
      </rPr>
      <t>Refer to the criteria overviews.</t>
    </r>
  </si>
  <si>
    <t>Instructions</t>
  </si>
  <si>
    <t>Assessment Criteria</t>
  </si>
  <si>
    <t>The tables below store criteria for the IRO assessments.</t>
  </si>
  <si>
    <t>[Used for all impacts]</t>
  </si>
  <si>
    <t>Scale</t>
  </si>
  <si>
    <t>Value</t>
  </si>
  <si>
    <t>Numbered Label</t>
  </si>
  <si>
    <t>Slightly detrimental/damaging or beneficial</t>
  </si>
  <si>
    <t>Moderately detrimental/damaging or beneficial</t>
  </si>
  <si>
    <t>Very detrimental/damaging or beneficial</t>
  </si>
  <si>
    <t>Scope</t>
  </si>
  <si>
    <t>Limited / Operations Site Area</t>
  </si>
  <si>
    <t>Concentrated / Community Area</t>
  </si>
  <si>
    <t>Medium / Regional</t>
  </si>
  <si>
    <t>Widespread / National</t>
  </si>
  <si>
    <t>Total / Global</t>
  </si>
  <si>
    <t>[Used for potential impacts]</t>
  </si>
  <si>
    <t>Likelihood</t>
  </si>
  <si>
    <t>Unlikely / Low chance of occurring</t>
  </si>
  <si>
    <t>Likely to occur</t>
  </si>
  <si>
    <t>Highly likely to occur</t>
  </si>
  <si>
    <t>[Used for negative impacts]</t>
  </si>
  <si>
    <t>Remediability</t>
  </si>
  <si>
    <t>Easy to remedy</t>
  </si>
  <si>
    <t>Remediable with effort (time and cost)</t>
  </si>
  <si>
    <t>Nonremediable/irreversible</t>
  </si>
  <si>
    <t>[Used for risks and opportunities]</t>
  </si>
  <si>
    <t>Magnitude of Financial Effect</t>
  </si>
  <si>
    <t>Low / minimal financial effect</t>
  </si>
  <si>
    <t>Moderate / noticeable financial effect</t>
  </si>
  <si>
    <t>High / significant financial effect</t>
  </si>
  <si>
    <t>Likelihood of R/O</t>
  </si>
  <si>
    <t>Time Horizons</t>
  </si>
  <si>
    <t>Optional: Enter a description of each in the table below, as well in the MA Workbook or other assessment documentation file.</t>
  </si>
  <si>
    <t>Definition</t>
  </si>
  <si>
    <t>Short term</t>
  </si>
  <si>
    <t>Medium term</t>
  </si>
  <si>
    <t>Long term</t>
  </si>
  <si>
    <t>IRO Significance Categories</t>
  </si>
  <si>
    <t>• If needed, adjust the Material value to change the threshold for materiality.</t>
  </si>
  <si>
    <t>Status as Material (Yes/No) can be modified</t>
  </si>
  <si>
    <t>Impact Significance Category</t>
  </si>
  <si>
    <t>Material</t>
  </si>
  <si>
    <t>Low</t>
  </si>
  <si>
    <t>No</t>
  </si>
  <si>
    <t>Low to Moderate</t>
  </si>
  <si>
    <t>Moderate to Significant</t>
  </si>
  <si>
    <t>Significant</t>
  </si>
  <si>
    <t>Yes</t>
  </si>
  <si>
    <t>Very Significant</t>
  </si>
  <si>
    <t>RO Significance Category</t>
  </si>
  <si>
    <t>High</t>
  </si>
  <si>
    <t>Impact Significance Scoring</t>
  </si>
  <si>
    <t>This table converts impact criteria rating scores to the associated Significance Category.</t>
  </si>
  <si>
    <t>Score to Significance Category</t>
  </si>
  <si>
    <t>Severity/Significance Score</t>
  </si>
  <si>
    <t>Scale &amp; Scope Cat.</t>
  </si>
  <si>
    <t>Sig. Value</t>
  </si>
  <si>
    <t>The tables below store significance categories at the topic level and the associated materiality tiers.</t>
  </si>
  <si>
    <t>Color</t>
  </si>
  <si>
    <t>1-Relevant</t>
  </si>
  <si>
    <t>2-Important</t>
  </si>
  <si>
    <t>3-Material</t>
  </si>
  <si>
    <t>4-Highly Material</t>
  </si>
  <si>
    <t>5-Most Material</t>
  </si>
  <si>
    <t>Topic Significance for Impacts and Risks and Opportunities</t>
  </si>
  <si>
    <t>Topic Significance</t>
  </si>
  <si>
    <t>Number Label</t>
  </si>
  <si>
    <t>Moderate</t>
  </si>
  <si>
    <t>Topic Significance &amp; Materiality Tier</t>
  </si>
  <si>
    <t>Impact Significance</t>
  </si>
  <si>
    <t>Very significant</t>
  </si>
  <si>
    <t>MATERIALITY TIERS:</t>
  </si>
  <si>
    <t>Most Material</t>
  </si>
  <si>
    <t>MOST MATERIAL</t>
  </si>
  <si>
    <t>Highly Material</t>
  </si>
  <si>
    <t>HIGHLY MATERIAL</t>
  </si>
  <si>
    <t>MATERIAL</t>
  </si>
  <si>
    <t>Important</t>
  </si>
  <si>
    <t>IMPORTANT</t>
  </si>
  <si>
    <t>Relevant</t>
  </si>
  <si>
    <t>RELEVANT</t>
  </si>
  <si>
    <t>Assessment of Impacts</t>
  </si>
  <si>
    <r>
      <rPr>
        <b/>
        <sz val="11"/>
        <color theme="1"/>
        <rFont val="Aptos Narrow"/>
        <family val="2"/>
        <scheme val="minor"/>
      </rPr>
      <t xml:space="preserve">MA WORKBOOK: </t>
    </r>
    <r>
      <rPr>
        <sz val="11"/>
        <color theme="1"/>
        <rFont val="Aptos Narrow"/>
        <family val="2"/>
        <scheme val="minor"/>
      </rPr>
      <t>The Word file has sections for documenting topic descriptions, main impacts and their characteristics, input and review considerations for assessment ratings and significance categorizations. Use this table to record results across topics.</t>
    </r>
  </si>
  <si>
    <t>Entry instructions</t>
  </si>
  <si>
    <t xml:space="preserve">Columns with formulas that pull in or calculate entries </t>
  </si>
  <si>
    <t xml:space="preserve">Cells that do not need an entry based on the type of impact </t>
  </si>
  <si>
    <t>[to hide]</t>
  </si>
  <si>
    <t>Select the values for the applicable criteria for the impact (Ratings are set on the Assessment sheet).</t>
  </si>
  <si>
    <t>Enter an associated sub-topic, if applicable, or leave blank.</t>
  </si>
  <si>
    <t>[Hidden - used in formulas]</t>
  </si>
  <si>
    <t xml:space="preserve">
</t>
  </si>
  <si>
    <t>For negative impacts</t>
  </si>
  <si>
    <t>For potential impacts</t>
  </si>
  <si>
    <t>Select a different significance category, as needed.</t>
  </si>
  <si>
    <t>Topic</t>
  </si>
  <si>
    <t>Sub-Topic</t>
  </si>
  <si>
    <t>Sub-Topic ID</t>
  </si>
  <si>
    <t>Impact ID</t>
  </si>
  <si>
    <t>Main Impact</t>
  </si>
  <si>
    <t>Nature of Impact</t>
  </si>
  <si>
    <t>Actual or Potential</t>
  </si>
  <si>
    <t>Positive or Negative</t>
  </si>
  <si>
    <t>Scale + Scope</t>
  </si>
  <si>
    <t>Sev/Sig Score</t>
  </si>
  <si>
    <t>Severity/Significance</t>
  </si>
  <si>
    <t>Time Horizon</t>
  </si>
  <si>
    <t>Preliminary Impact Significance Category</t>
  </si>
  <si>
    <t>Adjusted Significance Category</t>
  </si>
  <si>
    <t>Notes</t>
  </si>
  <si>
    <t>Assessment of Risks and Opportunities</t>
  </si>
  <si>
    <t>This sheet records the impact criteria ratings for each identified risk/opportunity associated with the topics along with the associated significance category.</t>
  </si>
  <si>
    <t>Enter the topic ID from the Topic Mapping sheet to populate the dimensions and topic name.</t>
  </si>
  <si>
    <t>Enter risks or opportunities to be assessed. Refer to the MA Workbook.</t>
  </si>
  <si>
    <t>Select Risk or Opportunity.</t>
  </si>
  <si>
    <t>Select the values for the magnitude and likelihood (Ratings are set on the Assessment Setup sheet).</t>
  </si>
  <si>
    <t>[DEV: Add formula (see comment)]</t>
  </si>
  <si>
    <t>R/O ID</t>
  </si>
  <si>
    <t>Risk or Opportunity</t>
  </si>
  <si>
    <t>Type</t>
  </si>
  <si>
    <t>Risk/Opportunity Category</t>
  </si>
  <si>
    <t>Source</t>
  </si>
  <si>
    <t>Magnitude</t>
  </si>
  <si>
    <t>R/O Score</t>
  </si>
  <si>
    <t>10-01</t>
  </si>
  <si>
    <t>11-01</t>
  </si>
  <si>
    <t>11-02</t>
  </si>
  <si>
    <t>11-03</t>
  </si>
  <si>
    <t>12-01</t>
  </si>
  <si>
    <t>12-02</t>
  </si>
  <si>
    <t>12-03</t>
  </si>
  <si>
    <t>15-01</t>
  </si>
  <si>
    <t>16-01</t>
  </si>
  <si>
    <t>17-01</t>
  </si>
  <si>
    <t>18-01</t>
  </si>
  <si>
    <t>20-01</t>
  </si>
  <si>
    <t>20-02</t>
  </si>
  <si>
    <t>21-01</t>
  </si>
  <si>
    <t>21-02</t>
  </si>
  <si>
    <t>22-01</t>
  </si>
  <si>
    <t>23-01</t>
  </si>
  <si>
    <t>24-01</t>
  </si>
  <si>
    <t>30-01</t>
  </si>
  <si>
    <t>28-01</t>
  </si>
  <si>
    <t>29-01</t>
  </si>
  <si>
    <t>29-02</t>
  </si>
  <si>
    <t>29-03</t>
  </si>
  <si>
    <t>28-02</t>
  </si>
  <si>
    <t>26-01</t>
  </si>
  <si>
    <t>26-02</t>
  </si>
  <si>
    <t>14-01</t>
  </si>
  <si>
    <t>14-02</t>
  </si>
  <si>
    <t>13-01</t>
  </si>
  <si>
    <t>13-02</t>
  </si>
  <si>
    <t>Enter IDs for the topics, and the name will be populated from the Topic Mapping table.</t>
  </si>
  <si>
    <t>Using the IRO assessments as input, select the appropriate significance category at the topic level.</t>
  </si>
  <si>
    <t>Enter values to prioritize topics further.</t>
  </si>
  <si>
    <t>Enter any notes needed.</t>
  </si>
  <si>
    <t>Financial Significance Category</t>
  </si>
  <si>
    <t>Prioritized Ranking</t>
  </si>
  <si>
    <t>Material Topic</t>
  </si>
  <si>
    <t>FINANCIAL SIGNIFICANCE</t>
  </si>
  <si>
    <t>SIGNIFICANCE OF IMPACTS</t>
  </si>
  <si>
    <t>10-02</t>
  </si>
  <si>
    <t>10-03</t>
  </si>
  <si>
    <t>19-01</t>
  </si>
  <si>
    <t>The two tables below store the five categories for the significance of IROs based on the criteria ratings.</t>
  </si>
  <si>
    <t>This table maps the categories for impact and financial significance and the associated materiality tier and status. It is not editable.</t>
  </si>
  <si>
    <t>Instructions and references to the MA Guide and MA Workbook are included on each sheet.</t>
  </si>
  <si>
    <r>
      <rPr>
        <b/>
        <sz val="11"/>
        <color theme="1"/>
        <rFont val="Aptos Narrow"/>
        <family val="2"/>
        <scheme val="minor"/>
      </rPr>
      <t>MA WORKBOOK:</t>
    </r>
    <r>
      <rPr>
        <sz val="11"/>
        <color theme="1"/>
        <rFont val="Aptos Narrow"/>
        <family val="2"/>
        <scheme val="minor"/>
      </rPr>
      <t xml:space="preserve"> Refer to Phase 3 (step 3.1. Analyze Input + Determine Prioritization) in the 2025 Materiality Assessment Guide for documenting the review and outcomes of this step.</t>
    </r>
  </si>
  <si>
    <r>
      <t>MA WORKBOOK:</t>
    </r>
    <r>
      <rPr>
        <sz val="11"/>
        <color theme="1"/>
        <rFont val="Aptos Narrow"/>
        <family val="2"/>
        <scheme val="minor"/>
      </rPr>
      <t xml:space="preserve"> The Word file has sections for documenting the input, review considerations and results. Use this table to record assessment results across topics.</t>
    </r>
  </si>
  <si>
    <t>© 2025 Innovation Center for U.S. Dairy. All rights reserved.</t>
  </si>
  <si>
    <t>Calculated columns in tables are shaded in light gray. No entries should be made in these.</t>
  </si>
  <si>
    <t>Cells for data entry are highlighted in light yellow.</t>
  </si>
  <si>
    <t>Impact 1</t>
  </si>
  <si>
    <t>Relevant Topic</t>
  </si>
  <si>
    <t>Optional topic 1</t>
  </si>
  <si>
    <t>Optional topic 2</t>
  </si>
  <si>
    <t>Optional topic 3</t>
  </si>
  <si>
    <t>Optional topic 4</t>
  </si>
  <si>
    <t>Impact 2</t>
  </si>
  <si>
    <t>Impact 3</t>
  </si>
  <si>
    <t>Impact 4</t>
  </si>
  <si>
    <t>1-01</t>
  </si>
  <si>
    <t>1-02</t>
  </si>
  <si>
    <t>1-03</t>
  </si>
  <si>
    <t>1-04</t>
  </si>
  <si>
    <t>This sheet presents the topics of the national assessment, dairy initiatives and other reporting standards to support the identification of relevant topics for an organization (step 1.2).</t>
  </si>
  <si>
    <t>• The Mapping Reference columns demonstrate topic alignment with dairy initiatives and reporting standards.</t>
  </si>
  <si>
    <t xml:space="preserve">Refer to step 2.1 in the 2025 Materiality Assessment Guide for documenting the assessment, including information on assessing the impacts on the environment or society by the criteria. </t>
  </si>
  <si>
    <t>• If needed, update the names in the Scale, Scope, Likelihood and Remediability tables for impact assessments, as well as for Magnitude of Financial Effects and Likelihood of R/O for risk and opportunity assessment.</t>
  </si>
  <si>
    <t xml:space="preserve">Refer to step 2.2 (Assess Financial Risks and Opportunities) in the 2025 Materiality Assessment Guide for information on assessing the financial effects of risks and opportunities by the criteria. 
</t>
  </si>
  <si>
    <t>Notes on Relevance</t>
  </si>
  <si>
    <t>• Review the topics in the national assessment for relevance based on your organization's activities, business relationships and stakeholders. In the Relevant to Organization column, select Yes or No to designate relevant topics. If a topic is deemed not relevant, provide an explanation in the Notes on Relevance field.</t>
  </si>
  <si>
    <t>File Limitations</t>
  </si>
  <si>
    <t>The file follows the settings and results from the national assessment. Modifiable aspects are noted on the sheets. Refer to the File Conventions and File Limitations notes below for more information.</t>
  </si>
  <si>
    <t>• As needed, update the topic name in the Organization's Topic field. This column is initially populated with the topics in the national assessment.</t>
  </si>
  <si>
    <t>This sheet records the outcomes of the aggregated review of the topics and their prioritization.</t>
  </si>
  <si>
    <t>3.1.1-3.1.3</t>
  </si>
  <si>
    <t>This sheet records the criteria ratings selected for each identified impact associated with the topics and evaluates a preliminary significance category, which can be adjusted based on the assessment decisions.</t>
  </si>
  <si>
    <t>1.2.1 and 1.2.2</t>
  </si>
  <si>
    <t>This sheet records foundational setup elements including the criteria used to assess IROs and categories for topic prioritization. The current setup closely aligns with the national assessment framework.</t>
  </si>
  <si>
    <t xml:space="preserve">• Enter up to 4 impacts per topic and record the assessment values for the criteria associated with the type of assessment, such as actual negative or potential positive impact. Criteria that are not applicable to the type of impact entered appear shaded. </t>
  </si>
  <si>
    <t>2-01</t>
  </si>
  <si>
    <t>2-02</t>
  </si>
  <si>
    <t>2-03</t>
  </si>
  <si>
    <t>2-04</t>
  </si>
  <si>
    <t>30-02</t>
  </si>
  <si>
    <t>30-03</t>
  </si>
  <si>
    <t>30-04</t>
  </si>
  <si>
    <t>• Enter up to 4 risks and/or opportunities per topic and record the assessment results.</t>
  </si>
  <si>
    <t>Risk/opportunity 1</t>
  </si>
  <si>
    <t>Risk/opportunity 2</t>
  </si>
  <si>
    <t>Risk/opportunity 3</t>
  </si>
  <si>
    <t>Risk/opportunity 4</t>
  </si>
  <si>
    <t>Past MA Result</t>
  </si>
  <si>
    <t>Past MA: Significance of Impacts</t>
  </si>
  <si>
    <t>Past MA: Financial Significance</t>
  </si>
  <si>
    <t xml:space="preserve">• If you previously conducted an assessment, enter associated results for mapped topics in the Past Assessment Result column (e.g., material or not material) and, if available, in the Past MA: Significance of Impacts and Past MA: Financial Significance. </t>
  </si>
  <si>
    <t xml:space="preserve">Refer to step 2.1 (Assess Positive and Negative Impacts) in the 2025 Materiality Assessment Guide for information on assessing the impacts on the environment or society. </t>
  </si>
  <si>
    <t>• The table displays all the topics in the Topic Mapping table. Use the filter function to hide rows with topics that were deemed not relevant (Relevant Topic is "No").</t>
  </si>
  <si>
    <t>• Enter topic-level significance categories based on the assessment of IROs. The initial values reflect the results from the national assessment.</t>
  </si>
  <si>
    <t>Cells that do not need an entry based the topic being deemed not relevant.</t>
  </si>
  <si>
    <t>• Sort by Materiality Tier (descending), and then assign further ranking, if needed, by entering numeric values in the Prioritized Ranking column.</t>
  </si>
  <si>
    <t>• To prepare the table for the materiality matrix, sort by Materiality Tier and then either alphabetically by Topic or by Prioritized Ranking to reflect highest to lowest ordering.</t>
  </si>
  <si>
    <t>Select the time horizon.</t>
  </si>
  <si>
    <t xml:space="preserve">• Use the filter on Relevant Topic to hide rows for topics set to "No",  on Main Impacts to hide blank rows, and on Dimension to display topics for a selected dimension, such as E for Environmental. </t>
  </si>
  <si>
    <t>File protection is enabled to preserve formulas and functionality. The file supports tracking up to 30 topics and recording up to 4 impacts and 4 risks/opportunties for each topic.</t>
  </si>
  <si>
    <t>3-01</t>
  </si>
  <si>
    <t>4-01</t>
  </si>
  <si>
    <t>5-01</t>
  </si>
  <si>
    <t>6-01</t>
  </si>
  <si>
    <t>3-02</t>
  </si>
  <si>
    <t>3-03</t>
  </si>
  <si>
    <t>3-04</t>
  </si>
  <si>
    <t>7-01</t>
  </si>
  <si>
    <t>4-02</t>
  </si>
  <si>
    <t>4-03</t>
  </si>
  <si>
    <t>4-04</t>
  </si>
  <si>
    <t>5-02</t>
  </si>
  <si>
    <t>5-03</t>
  </si>
  <si>
    <t>5-04</t>
  </si>
  <si>
    <t>8-01</t>
  </si>
  <si>
    <t>9-01</t>
  </si>
  <si>
    <t>6-02</t>
  </si>
  <si>
    <t>6-03</t>
  </si>
  <si>
    <t>6-04</t>
  </si>
  <si>
    <t>7-02</t>
  </si>
  <si>
    <t>7-03</t>
  </si>
  <si>
    <t>7-04</t>
  </si>
  <si>
    <t>8-02</t>
  </si>
  <si>
    <t>8-03</t>
  </si>
  <si>
    <t>8-04</t>
  </si>
  <si>
    <t>9-02</t>
  </si>
  <si>
    <t>9-03</t>
  </si>
  <si>
    <t>9-04</t>
  </si>
  <si>
    <t>10-04</t>
  </si>
  <si>
    <t>11-04</t>
  </si>
  <si>
    <t>12-04</t>
  </si>
  <si>
    <t>13-03</t>
  </si>
  <si>
    <t>13-04</t>
  </si>
  <si>
    <t>14-03</t>
  </si>
  <si>
    <t>14-04</t>
  </si>
  <si>
    <t>15-02</t>
  </si>
  <si>
    <t>15-03</t>
  </si>
  <si>
    <t>15-04</t>
  </si>
  <si>
    <t>16-02</t>
  </si>
  <si>
    <t>16-03</t>
  </si>
  <si>
    <t>16-04</t>
  </si>
  <si>
    <t>17-02</t>
  </si>
  <si>
    <t>17-03</t>
  </si>
  <si>
    <t>17-04</t>
  </si>
  <si>
    <t>18-02</t>
  </si>
  <si>
    <t>18-03</t>
  </si>
  <si>
    <t>18-04</t>
  </si>
  <si>
    <t>19-02</t>
  </si>
  <si>
    <t>19-03</t>
  </si>
  <si>
    <t>19-04</t>
  </si>
  <si>
    <t>20-03</t>
  </si>
  <si>
    <t>20-04</t>
  </si>
  <si>
    <t>21-03</t>
  </si>
  <si>
    <t>21-04</t>
  </si>
  <si>
    <t>22-02</t>
  </si>
  <si>
    <t>22-03</t>
  </si>
  <si>
    <t>22-04</t>
  </si>
  <si>
    <t>23-02</t>
  </si>
  <si>
    <t>23-03</t>
  </si>
  <si>
    <t>23-04</t>
  </si>
  <si>
    <t>25-01</t>
  </si>
  <si>
    <t>24-02</t>
  </si>
  <si>
    <t>24-03</t>
  </si>
  <si>
    <t>24-04</t>
  </si>
  <si>
    <t>25-02</t>
  </si>
  <si>
    <t>25-03</t>
  </si>
  <si>
    <t>25-04</t>
  </si>
  <si>
    <t>27-01</t>
  </si>
  <si>
    <t>26-03</t>
  </si>
  <si>
    <t>26-04</t>
  </si>
  <si>
    <t>27-02</t>
  </si>
  <si>
    <t>27-03</t>
  </si>
  <si>
    <t>27-04</t>
  </si>
  <si>
    <t>28-03</t>
  </si>
  <si>
    <t>28-04</t>
  </si>
  <si>
    <t>29-04</t>
  </si>
  <si>
    <t>Worksheet</t>
  </si>
  <si>
    <t>This Excel workbook is designed for tracking topics and their impacts, risks and opportunities (IROs) throughout the process outlined in the 2025 Materiality Assessment Guide for U.S. Dairy. It serves as a companion resource to the guide, alongside the MA Workbook (Microsoft Word file), which is available to document key information about the topics, IROs, input into the analysis and the rationale behind assessment decisions.</t>
  </si>
  <si>
    <r>
      <rPr>
        <b/>
        <sz val="11"/>
        <color theme="1"/>
        <rFont val="Aptos Narrow"/>
        <family val="2"/>
        <scheme val="minor"/>
      </rPr>
      <t xml:space="preserve">Tip: </t>
    </r>
    <r>
      <rPr>
        <sz val="11"/>
        <color theme="1"/>
        <rFont val="Aptos Narrow"/>
        <family val="2"/>
        <scheme val="minor"/>
      </rPr>
      <t>Use the filter option for the Dimension column to view topics by the Environmental, Social/Socioeconomic or Governance categories. You can also customize the category names.</t>
    </r>
  </si>
  <si>
    <t xml:space="preserve">• Tip: Use the filter on Relevant Topic to hide rows for topics set to "No",  on Risk or Opportuntiy to hide blank rows, and on Dimension to display topics for a selected dimension, such as Environmental. </t>
  </si>
  <si>
    <t>This matrix automatically updates to present the relevant topics in the Topic Prioritization table based on their associated Impact Significance and Financial Significance categories. The order of the topics in each square in the matrix reflects their order in the Topic Prioritization table.</t>
  </si>
  <si>
    <t>Preliminary Significance Category</t>
  </si>
  <si>
    <r>
      <rPr>
        <b/>
        <sz val="11"/>
        <color theme="1"/>
        <rFont val="Aptos Narrow"/>
        <family val="2"/>
        <scheme val="minor"/>
      </rPr>
      <t>Instructions</t>
    </r>
    <r>
      <rPr>
        <i/>
        <sz val="11"/>
        <color theme="1"/>
        <rFont val="Aptos Narrow"/>
        <family val="2"/>
        <scheme val="minor"/>
      </rPr>
      <t xml:space="preserve"> 
</t>
    </r>
    <r>
      <rPr>
        <sz val="11"/>
        <color theme="1"/>
        <rFont val="Aptos Narrow"/>
        <family val="2"/>
        <scheme val="minor"/>
      </rPr>
      <t>• Cells, rows and columns can be formatted as needed (e.g., changing fonts and colors and adjusting row heights and column widths).</t>
    </r>
  </si>
  <si>
    <t>Entry instructions (see also comments in column headers)</t>
  </si>
  <si>
    <t>[hidden]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</si>
</sst>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7" x14ac:knownFonts="1">
    <font>
      <sz val="11"/>
      <color theme="1"/>
      <name val="Aptos Narrow"/>
      <family val="2"/>
      <scheme val="minor"/>
    </font>
    <font>
      <b/>
      <sz val="11"/>
      <color theme="0"/>
      <name val="Aptos Narrow"/>
      <family val="2"/>
      <scheme val="minor"/>
    </font>
    <font>
      <b/>
      <sz val="11"/>
      <color theme="1"/>
      <name val="Aptos Narrow"/>
      <family val="2"/>
      <scheme val="minor"/>
    </font>
    <font>
      <sz val="8"/>
      <name val="Aptos Narrow"/>
      <family val="2"/>
      <scheme val="minor"/>
    </font>
    <font>
      <sz val="11"/>
      <color theme="1"/>
      <name val="Aptos"/>
      <family val="2"/>
    </font>
    <font>
      <i/>
      <sz val="11"/>
      <color theme="1"/>
      <name val="Aptos Narrow"/>
      <family val="2"/>
      <scheme val="minor"/>
    </font>
    <font>
      <u/>
      <sz val="11"/>
      <color theme="10"/>
      <name val="Aptos Narrow"/>
      <family val="2"/>
      <scheme val="minor"/>
    </font>
    <font>
      <sz val="11"/>
      <color rgb="FFFF0000"/>
      <name val="Aptos Narrow"/>
      <family val="2"/>
      <scheme val="minor"/>
    </font>
    <font>
      <sz val="8"/>
      <color theme="1"/>
      <name val="Aptos Narrow"/>
      <family val="2"/>
      <scheme val="minor"/>
    </font>
    <font>
      <sz val="9"/>
      <color theme="1"/>
      <name val="Aptos Narrow"/>
      <family val="2"/>
      <scheme val="minor"/>
    </font>
    <font>
      <sz val="8"/>
      <color theme="0" tint="-0.499984740745262"/>
      <name val="Aptos Narrow"/>
      <family val="2"/>
      <scheme val="minor"/>
    </font>
    <font>
      <sz val="11"/>
      <color rgb="FF000000"/>
      <name val="Aptos Narrow"/>
      <family val="2"/>
      <scheme val="minor"/>
    </font>
    <font>
      <sz val="10"/>
      <color theme="1"/>
      <name val="Aptos Narrow"/>
      <family val="2"/>
      <scheme val="minor"/>
    </font>
    <font>
      <sz val="10"/>
      <color rgb="FFFFFFFF"/>
      <name val="Aptos Narrow"/>
      <family val="2"/>
      <scheme val="minor"/>
    </font>
    <font>
      <b/>
      <sz val="10"/>
      <color theme="1"/>
      <name val="Aptos Narrow"/>
      <family val="2"/>
      <scheme val="minor"/>
    </font>
    <font>
      <b/>
      <sz val="14"/>
      <color theme="1"/>
      <name val="Aptos Narrow"/>
      <family val="2"/>
      <scheme val="minor"/>
    </font>
    <font>
      <b/>
      <sz val="14"/>
      <color rgb="FF0B6255"/>
      <name val="Aptos Narrow"/>
      <family val="2"/>
      <scheme val="minor"/>
    </font>
    <font>
      <b/>
      <sz val="14"/>
      <color rgb="FF17C4AB"/>
      <name val="Aptos Narrow"/>
      <family val="2"/>
      <scheme val="minor"/>
    </font>
    <font>
      <b/>
      <sz val="14"/>
      <color rgb="FF62ECD8"/>
      <name val="Aptos Narrow"/>
      <family val="2"/>
      <scheme val="minor"/>
    </font>
    <font>
      <b/>
      <sz val="14"/>
      <color theme="1" tint="0.34998626667073579"/>
      <name val="Aptos Narrow"/>
      <family val="2"/>
      <scheme val="minor"/>
    </font>
    <font>
      <b/>
      <sz val="14"/>
      <color theme="0" tint="-0.499984740745262"/>
      <name val="Aptos Narrow"/>
      <family val="2"/>
      <scheme val="minor"/>
    </font>
    <font>
      <b/>
      <sz val="12"/>
      <color theme="1"/>
      <name val="Aptos Narrow"/>
      <family val="2"/>
      <scheme val="minor"/>
    </font>
    <font>
      <b/>
      <sz val="11"/>
      <color rgb="FF17C4AB"/>
      <name val="Aptos Narrow"/>
      <family val="2"/>
      <scheme val="minor"/>
    </font>
    <font>
      <b/>
      <sz val="11"/>
      <color rgb="FF0B6255"/>
      <name val="Aptos Narrow"/>
      <family val="2"/>
      <scheme val="minor"/>
    </font>
    <font>
      <b/>
      <sz val="11"/>
      <color theme="1" tint="0.499984740745262"/>
      <name val="Aptos Narrow"/>
      <family val="2"/>
      <scheme val="minor"/>
    </font>
    <font>
      <b/>
      <sz val="11"/>
      <color rgb="FF62ECD8"/>
      <name val="Aptos Narrow"/>
      <family val="2"/>
      <scheme val="minor"/>
    </font>
    <font>
      <b/>
      <sz val="11"/>
      <color theme="0" tint="-0.499984740745262"/>
      <name val="Aptos Narrow"/>
      <family val="2"/>
      <scheme val="minor"/>
    </font>
    <font>
      <b/>
      <sz val="11"/>
      <color theme="1" tint="0.34998626667073579"/>
      <name val="Aptos Narrow"/>
      <family val="2"/>
      <scheme val="minor"/>
    </font>
    <font>
      <sz val="11"/>
      <name val="Arial"/>
      <family val="2"/>
    </font>
    <font>
      <sz val="11"/>
      <color theme="1"/>
      <name val="Aptos Narrow"/>
      <family val="2"/>
      <scheme val="minor"/>
    </font>
    <font>
      <i/>
      <sz val="9"/>
      <color theme="1"/>
      <name val="Aptos Narrow"/>
      <family val="2"/>
      <scheme val="minor"/>
    </font>
    <font>
      <i/>
      <sz val="8"/>
      <color theme="1"/>
      <name val="Aptos Narrow"/>
      <family val="2"/>
      <scheme val="minor"/>
    </font>
    <font>
      <b/>
      <sz val="11"/>
      <name val="Aptos Narrow"/>
      <family val="2"/>
      <scheme val="minor"/>
    </font>
    <font>
      <sz val="9"/>
      <name val="Aptos Narrow"/>
      <family val="2"/>
      <scheme val="minor"/>
    </font>
    <font>
      <i/>
      <sz val="9"/>
      <name val="Aptos Narrow"/>
      <family val="2"/>
      <scheme val="minor"/>
    </font>
    <font>
      <sz val="11"/>
      <name val="Aptos Narrow"/>
      <family val="2"/>
      <scheme val="minor"/>
    </font>
    <font>
      <sz val="9"/>
      <color indexed="81"/>
      <name val="Tahoma"/>
      <charset val="1"/>
    </font>
  </fonts>
  <fills count="18">
    <fill>
      <patternFill patternType="none"/>
    </fill>
    <fill>
      <patternFill patternType="gray125"/>
    </fill>
    <fill>
      <patternFill patternType="solid">
        <fgColor theme="9" tint="0.79998168889431442"/>
        <bgColor indexed="64"/>
      </patternFill>
    </fill>
    <fill>
      <patternFill patternType="solid">
        <fgColor theme="5" tint="0.79998168889431442"/>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theme="0" tint="-0.499984740745262"/>
        <bgColor indexed="64"/>
      </patternFill>
    </fill>
    <fill>
      <patternFill patternType="solid">
        <fgColor theme="3" tint="0.249977111117893"/>
        <bgColor indexed="64"/>
      </patternFill>
    </fill>
    <fill>
      <patternFill patternType="solid">
        <fgColor rgb="FF17C4AB"/>
        <bgColor indexed="64"/>
      </patternFill>
    </fill>
    <fill>
      <patternFill patternType="solid">
        <fgColor rgb="FF0B6255"/>
        <bgColor indexed="64"/>
      </patternFill>
    </fill>
    <fill>
      <patternFill patternType="solid">
        <fgColor rgb="FF62ECD8"/>
        <bgColor indexed="64"/>
      </patternFill>
    </fill>
    <fill>
      <patternFill patternType="solid">
        <fgColor theme="1" tint="0.499984740745262"/>
        <bgColor indexed="64"/>
      </patternFill>
    </fill>
    <fill>
      <patternFill patternType="solid">
        <fgColor theme="0" tint="-0.34998626667073579"/>
        <bgColor indexed="64"/>
      </patternFill>
    </fill>
    <fill>
      <patternFill patternType="solid">
        <fgColor theme="0"/>
        <bgColor indexed="64"/>
      </patternFill>
    </fill>
    <fill>
      <patternFill patternType="solid">
        <fgColor theme="0" tint="-0.249977111117893"/>
        <bgColor indexed="64"/>
      </patternFill>
    </fill>
    <fill>
      <patternFill patternType="solid">
        <fgColor theme="7"/>
        <bgColor indexed="64"/>
      </patternFill>
    </fill>
    <fill>
      <patternFill patternType="solid">
        <fgColor rgb="FFFFFFCC"/>
        <bgColor indexed="64"/>
      </patternFill>
    </fill>
    <fill>
      <patternFill patternType="solid">
        <fgColor rgb="FFFFFFD9"/>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thin">
        <color theme="7"/>
      </left>
      <right/>
      <top style="thin">
        <color theme="7"/>
      </top>
      <bottom/>
      <diagonal/>
    </border>
    <border>
      <left/>
      <right/>
      <top style="thin">
        <color auto="1"/>
      </top>
      <bottom style="thin">
        <color auto="1"/>
      </bottom>
      <diagonal/>
    </border>
    <border>
      <left/>
      <right/>
      <top style="thin">
        <color theme="5" tint="0.79998168889431442"/>
      </top>
      <bottom/>
      <diagonal/>
    </border>
    <border>
      <left style="thin">
        <color theme="7"/>
      </left>
      <right/>
      <top style="thin">
        <color theme="7"/>
      </top>
      <bottom style="thin">
        <color theme="7"/>
      </bottom>
      <diagonal/>
    </border>
    <border>
      <left style="thin">
        <color theme="7"/>
      </left>
      <right/>
      <top/>
      <bottom/>
      <diagonal/>
    </border>
    <border>
      <left style="medium">
        <color theme="0" tint="-0.499984740745262"/>
      </left>
      <right style="dotted">
        <color theme="0" tint="-0.499984740745262"/>
      </right>
      <top style="medium">
        <color theme="0" tint="-0.499984740745262"/>
      </top>
      <bottom style="dotted">
        <color theme="0" tint="-0.499984740745262"/>
      </bottom>
      <diagonal/>
    </border>
    <border>
      <left style="dotted">
        <color theme="0" tint="-0.499984740745262"/>
      </left>
      <right style="dotted">
        <color theme="0" tint="-0.499984740745262"/>
      </right>
      <top style="medium">
        <color theme="0" tint="-0.499984740745262"/>
      </top>
      <bottom style="dotted">
        <color theme="0" tint="-0.499984740745262"/>
      </bottom>
      <diagonal/>
    </border>
    <border>
      <left style="dotted">
        <color theme="0" tint="-0.499984740745262"/>
      </left>
      <right style="medium">
        <color theme="0" tint="-0.499984740745262"/>
      </right>
      <top style="medium">
        <color theme="0" tint="-0.499984740745262"/>
      </top>
      <bottom style="dotted">
        <color theme="0" tint="-0.499984740745262"/>
      </bottom>
      <diagonal/>
    </border>
    <border>
      <left style="medium">
        <color theme="0" tint="-0.499984740745262"/>
      </left>
      <right style="dotted">
        <color theme="0" tint="-0.499984740745262"/>
      </right>
      <top style="dotted">
        <color theme="0" tint="-0.499984740745262"/>
      </top>
      <bottom style="dotted">
        <color theme="0" tint="-0.499984740745262"/>
      </bottom>
      <diagonal/>
    </border>
    <border>
      <left style="dotted">
        <color theme="0" tint="-0.499984740745262"/>
      </left>
      <right style="dotted">
        <color theme="0" tint="-0.499984740745262"/>
      </right>
      <top style="dotted">
        <color theme="0" tint="-0.499984740745262"/>
      </top>
      <bottom style="dotted">
        <color theme="0" tint="-0.499984740745262"/>
      </bottom>
      <diagonal/>
    </border>
    <border>
      <left style="dotted">
        <color theme="0" tint="-0.499984740745262"/>
      </left>
      <right style="medium">
        <color theme="0" tint="-0.499984740745262"/>
      </right>
      <top style="dotted">
        <color theme="0" tint="-0.499984740745262"/>
      </top>
      <bottom style="dotted">
        <color theme="0" tint="-0.499984740745262"/>
      </bottom>
      <diagonal/>
    </border>
    <border>
      <left style="medium">
        <color theme="0" tint="-0.499984740745262"/>
      </left>
      <right style="dotted">
        <color theme="0" tint="-0.499984740745262"/>
      </right>
      <top style="dotted">
        <color theme="0" tint="-0.499984740745262"/>
      </top>
      <bottom style="medium">
        <color theme="0" tint="-0.499984740745262"/>
      </bottom>
      <diagonal/>
    </border>
    <border>
      <left style="dotted">
        <color theme="0" tint="-0.499984740745262"/>
      </left>
      <right style="dotted">
        <color theme="0" tint="-0.499984740745262"/>
      </right>
      <top style="dotted">
        <color theme="0" tint="-0.499984740745262"/>
      </top>
      <bottom style="medium">
        <color theme="0" tint="-0.499984740745262"/>
      </bottom>
      <diagonal/>
    </border>
    <border>
      <left style="dotted">
        <color theme="0" tint="-0.499984740745262"/>
      </left>
      <right style="medium">
        <color theme="0" tint="-0.499984740745262"/>
      </right>
      <top style="dotted">
        <color theme="0" tint="-0.499984740745262"/>
      </top>
      <bottom style="medium">
        <color theme="0" tint="-0.499984740745262"/>
      </bottom>
      <diagonal/>
    </border>
    <border>
      <left style="thin">
        <color theme="4"/>
      </left>
      <right/>
      <top style="thin">
        <color theme="4"/>
      </top>
      <bottom/>
      <diagonal/>
    </border>
    <border>
      <left style="thin">
        <color theme="4"/>
      </left>
      <right/>
      <top style="thin">
        <color theme="4"/>
      </top>
      <bottom style="thin">
        <color theme="4"/>
      </bottom>
      <diagonal/>
    </border>
    <border>
      <left/>
      <right/>
      <top style="thin">
        <color theme="4"/>
      </top>
      <bottom/>
      <diagonal/>
    </border>
    <border>
      <left/>
      <right/>
      <top style="thin">
        <color theme="4"/>
      </top>
      <bottom style="thin">
        <color theme="4"/>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bottom style="thin">
        <color theme="0" tint="-0.499984740745262"/>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style="thin">
        <color indexed="64"/>
      </top>
      <bottom/>
      <diagonal/>
    </border>
    <border>
      <left/>
      <right/>
      <top style="thin">
        <color theme="7"/>
      </top>
      <bottom/>
      <diagonal/>
    </border>
  </borders>
  <cellStyleXfs count="2">
    <xf numFmtId="0" fontId="0" fillId="0" borderId="0"/>
    <xf numFmtId="0" fontId="6" fillId="0" borderId="0" applyNumberFormat="0" applyFill="0" applyBorder="0" applyAlignment="0" applyProtection="0"/>
  </cellStyleXfs>
  <cellXfs count="188">
    <xf numFmtId="0" fontId="0" fillId="0" borderId="0" xfId="0"/>
    <xf numFmtId="0" fontId="0" fillId="0" borderId="0" xfId="0" applyAlignment="1">
      <alignment horizontal="left" vertical="top" wrapText="1"/>
    </xf>
    <xf numFmtId="0" fontId="0" fillId="4" borderId="0" xfId="0" applyFill="1" applyAlignment="1">
      <alignment horizontal="left" vertical="top" wrapText="1"/>
    </xf>
    <xf numFmtId="0" fontId="0" fillId="2" borderId="0" xfId="0" applyFill="1" applyAlignment="1">
      <alignment horizontal="left" vertical="top" wrapText="1"/>
    </xf>
    <xf numFmtId="0" fontId="0" fillId="3" borderId="0" xfId="0" applyFill="1" applyAlignment="1">
      <alignment horizontal="left" vertical="top" wrapText="1"/>
    </xf>
    <xf numFmtId="0" fontId="0" fillId="4" borderId="0" xfId="0" applyFill="1" applyAlignment="1">
      <alignment vertical="top" wrapText="1"/>
    </xf>
    <xf numFmtId="0" fontId="2" fillId="0" borderId="0" xfId="0" applyFont="1" applyAlignment="1">
      <alignment vertical="top" wrapText="1"/>
    </xf>
    <xf numFmtId="0" fontId="0" fillId="0" borderId="0" xfId="0" applyAlignment="1">
      <alignment vertical="top" wrapText="1"/>
    </xf>
    <xf numFmtId="0" fontId="2" fillId="0" borderId="0" xfId="0" applyFont="1"/>
    <xf numFmtId="0" fontId="0" fillId="0" borderId="0" xfId="0" applyAlignment="1">
      <alignment wrapText="1"/>
    </xf>
    <xf numFmtId="0" fontId="0" fillId="0" borderId="0" xfId="0" applyAlignment="1">
      <alignment horizontal="left" wrapText="1"/>
    </xf>
    <xf numFmtId="0" fontId="0" fillId="0" borderId="0" xfId="0" applyAlignment="1">
      <alignment vertical="top"/>
    </xf>
    <xf numFmtId="0" fontId="0" fillId="0" borderId="0" xfId="0" applyAlignment="1">
      <alignment horizontal="left" vertical="top"/>
    </xf>
    <xf numFmtId="0" fontId="2" fillId="0" borderId="0" xfId="0" applyFont="1" applyAlignment="1">
      <alignment horizontal="left" vertical="top"/>
    </xf>
    <xf numFmtId="0" fontId="1" fillId="0" borderId="0" xfId="0" applyFont="1" applyAlignment="1">
      <alignment horizontal="center" vertical="top" wrapText="1"/>
    </xf>
    <xf numFmtId="0" fontId="8" fillId="0" borderId="0" xfId="0" applyFont="1" applyAlignment="1">
      <alignment horizontal="center" vertical="top" wrapText="1"/>
    </xf>
    <xf numFmtId="0" fontId="5" fillId="0" borderId="0" xfId="0" applyFont="1" applyAlignment="1">
      <alignment horizontal="left" vertical="top"/>
    </xf>
    <xf numFmtId="0" fontId="10" fillId="0" borderId="0" xfId="0" applyFont="1" applyAlignment="1">
      <alignment horizontal="center" vertical="top" wrapText="1"/>
    </xf>
    <xf numFmtId="0" fontId="9" fillId="0" borderId="0" xfId="0" applyFont="1" applyAlignment="1">
      <alignment horizontal="left" vertical="top"/>
    </xf>
    <xf numFmtId="0" fontId="5" fillId="0" borderId="0" xfId="0" applyFont="1" applyAlignment="1">
      <alignment horizontal="left" vertical="top" wrapText="1"/>
    </xf>
    <xf numFmtId="0" fontId="0" fillId="0" borderId="0" xfId="0" applyAlignment="1">
      <alignment vertical="center"/>
    </xf>
    <xf numFmtId="0" fontId="0" fillId="0" borderId="0" xfId="0" applyAlignment="1">
      <alignment vertical="center" wrapText="1"/>
    </xf>
    <xf numFmtId="0" fontId="11" fillId="0" borderId="0" xfId="0" applyFont="1" applyAlignment="1">
      <alignment vertical="center" wrapText="1"/>
    </xf>
    <xf numFmtId="16" fontId="0" fillId="0" borderId="0" xfId="0" applyNumberFormat="1"/>
    <xf numFmtId="0" fontId="0" fillId="0" borderId="5" xfId="0" applyBorder="1" applyAlignment="1">
      <alignment vertical="top" wrapText="1"/>
    </xf>
    <xf numFmtId="0" fontId="2" fillId="0" borderId="2" xfId="0" applyFont="1" applyBorder="1"/>
    <xf numFmtId="0" fontId="0" fillId="0" borderId="0" xfId="0" applyAlignment="1">
      <alignment horizontal="left"/>
    </xf>
    <xf numFmtId="49" fontId="0" fillId="0" borderId="0" xfId="0" applyNumberFormat="1" applyAlignment="1">
      <alignment horizontal="left" vertical="top" wrapText="1"/>
    </xf>
    <xf numFmtId="0" fontId="0" fillId="4" borderId="0" xfId="0" applyFill="1"/>
    <xf numFmtId="0" fontId="12" fillId="0" borderId="0" xfId="0" applyFont="1" applyAlignment="1">
      <alignment horizontal="center" vertical="center" textRotation="90" wrapText="1"/>
    </xf>
    <xf numFmtId="0" fontId="12" fillId="0" borderId="0" xfId="0" applyFont="1" applyAlignment="1">
      <alignment horizontal="center" vertical="center" wrapText="1"/>
    </xf>
    <xf numFmtId="0" fontId="13" fillId="0" borderId="0" xfId="0" applyFont="1" applyAlignment="1">
      <alignment horizontal="center" vertical="center" wrapText="1"/>
    </xf>
    <xf numFmtId="0" fontId="5" fillId="0" borderId="0" xfId="0" applyFont="1"/>
    <xf numFmtId="0" fontId="21" fillId="0" borderId="0" xfId="0" applyFont="1"/>
    <xf numFmtId="0" fontId="5" fillId="0" borderId="0" xfId="0" applyFont="1" applyAlignment="1">
      <alignment vertical="center"/>
    </xf>
    <xf numFmtId="0" fontId="22" fillId="0" borderId="10" xfId="0" applyFont="1" applyBorder="1" applyAlignment="1">
      <alignment horizontal="left" vertical="top" wrapText="1" indent="1"/>
    </xf>
    <xf numFmtId="0" fontId="23" fillId="0" borderId="11" xfId="0" applyFont="1" applyBorder="1" applyAlignment="1">
      <alignment horizontal="left" vertical="top" wrapText="1" indent="1"/>
    </xf>
    <xf numFmtId="0" fontId="24" fillId="0" borderId="12" xfId="0" applyFont="1" applyBorder="1" applyAlignment="1">
      <alignment horizontal="left" vertical="top" wrapText="1" indent="1"/>
    </xf>
    <xf numFmtId="0" fontId="25" fillId="0" borderId="13" xfId="0" applyFont="1" applyBorder="1" applyAlignment="1">
      <alignment horizontal="left" vertical="top" wrapText="1" indent="1"/>
    </xf>
    <xf numFmtId="0" fontId="22" fillId="0" borderId="14" xfId="0" applyFont="1" applyBorder="1" applyAlignment="1">
      <alignment horizontal="left" vertical="top" wrapText="1" indent="1"/>
    </xf>
    <xf numFmtId="0" fontId="27" fillId="0" borderId="13" xfId="0" applyFont="1" applyBorder="1" applyAlignment="1">
      <alignment horizontal="left" vertical="top" wrapText="1" indent="1"/>
    </xf>
    <xf numFmtId="0" fontId="26" fillId="0" borderId="15" xfId="0" applyFont="1" applyBorder="1" applyAlignment="1">
      <alignment horizontal="left" vertical="top" wrapText="1" indent="1"/>
    </xf>
    <xf numFmtId="0" fontId="24" fillId="0" borderId="16" xfId="0" applyFont="1" applyBorder="1" applyAlignment="1">
      <alignment horizontal="left" vertical="top" wrapText="1" indent="1"/>
    </xf>
    <xf numFmtId="0" fontId="21" fillId="0" borderId="0" xfId="0" applyFont="1" applyAlignment="1">
      <alignment horizontal="left" vertical="top"/>
    </xf>
    <xf numFmtId="0" fontId="6" fillId="0" borderId="5" xfId="1" applyBorder="1" applyAlignment="1">
      <alignment vertical="top"/>
    </xf>
    <xf numFmtId="0" fontId="2" fillId="0" borderId="0" xfId="0" applyFont="1" applyAlignment="1">
      <alignment wrapText="1"/>
    </xf>
    <xf numFmtId="0" fontId="0" fillId="0" borderId="5" xfId="0" applyBorder="1" applyAlignment="1">
      <alignment horizontal="right" vertical="top" wrapText="1"/>
    </xf>
    <xf numFmtId="0" fontId="0" fillId="0" borderId="5" xfId="0" applyBorder="1" applyAlignment="1">
      <alignment horizontal="right" vertical="top"/>
    </xf>
    <xf numFmtId="0" fontId="30" fillId="2" borderId="6" xfId="0" applyFont="1" applyFill="1" applyBorder="1" applyAlignment="1">
      <alignment horizontal="left" wrapText="1"/>
    </xf>
    <xf numFmtId="0" fontId="0" fillId="4" borderId="5" xfId="0" applyFill="1" applyBorder="1" applyAlignment="1">
      <alignment vertical="center"/>
    </xf>
    <xf numFmtId="0" fontId="0" fillId="13" borderId="0" xfId="0" applyFill="1" applyAlignment="1">
      <alignment horizontal="left" vertical="top" wrapText="1"/>
    </xf>
    <xf numFmtId="0" fontId="5" fillId="0" borderId="0" xfId="0" applyFont="1" applyAlignment="1">
      <alignment vertical="center" wrapText="1"/>
    </xf>
    <xf numFmtId="0" fontId="0" fillId="0" borderId="0" xfId="0" applyAlignment="1">
      <alignment horizontal="right" vertical="top"/>
    </xf>
    <xf numFmtId="0" fontId="0" fillId="6" borderId="0" xfId="0" applyFill="1"/>
    <xf numFmtId="0" fontId="0" fillId="4" borderId="2" xfId="0" applyFill="1" applyBorder="1" applyAlignment="1">
      <alignment horizontal="left" vertical="center" wrapText="1"/>
    </xf>
    <xf numFmtId="0" fontId="0" fillId="4" borderId="5" xfId="0" applyFill="1" applyBorder="1" applyAlignment="1">
      <alignment horizontal="left" vertical="center" wrapText="1"/>
    </xf>
    <xf numFmtId="0" fontId="0" fillId="14" borderId="0" xfId="0" applyFill="1" applyAlignment="1">
      <alignment horizontal="left" vertical="top" wrapText="1"/>
    </xf>
    <xf numFmtId="0" fontId="2" fillId="0" borderId="2" xfId="0" applyFont="1" applyBorder="1" applyAlignment="1">
      <alignment vertical="top"/>
    </xf>
    <xf numFmtId="0" fontId="5" fillId="2" borderId="0" xfId="0" applyFont="1" applyFill="1" applyAlignment="1">
      <alignment horizontal="left" vertical="top"/>
    </xf>
    <xf numFmtId="0" fontId="30" fillId="0" borderId="0" xfId="0" applyFont="1" applyAlignment="1">
      <alignment horizontal="center" vertical="top" wrapText="1"/>
    </xf>
    <xf numFmtId="0" fontId="9" fillId="0" borderId="0" xfId="0" applyFont="1" applyAlignment="1">
      <alignment horizontal="center" vertical="top" wrapText="1"/>
    </xf>
    <xf numFmtId="0" fontId="30" fillId="2" borderId="0" xfId="0" applyFont="1" applyFill="1" applyAlignment="1">
      <alignment wrapText="1"/>
    </xf>
    <xf numFmtId="0" fontId="9" fillId="0" borderId="0" xfId="0" applyFont="1" applyAlignment="1">
      <alignment wrapText="1"/>
    </xf>
    <xf numFmtId="0" fontId="9" fillId="0" borderId="0" xfId="0" applyFont="1" applyAlignment="1">
      <alignment vertical="top" wrapText="1"/>
    </xf>
    <xf numFmtId="0" fontId="0" fillId="4" borderId="2" xfId="0" applyFill="1" applyBorder="1" applyAlignment="1">
      <alignment vertical="center"/>
    </xf>
    <xf numFmtId="0" fontId="2" fillId="0" borderId="0" xfId="0" applyFont="1" applyAlignment="1">
      <alignment horizontal="left" vertical="top" wrapText="1"/>
    </xf>
    <xf numFmtId="0" fontId="1" fillId="15" borderId="0" xfId="0" applyFont="1" applyFill="1" applyAlignment="1">
      <alignment horizontal="left"/>
    </xf>
    <xf numFmtId="0" fontId="1" fillId="15" borderId="0" xfId="0" applyFont="1" applyFill="1" applyAlignment="1">
      <alignment horizontal="left" wrapText="1"/>
    </xf>
    <xf numFmtId="0" fontId="2" fillId="0" borderId="0" xfId="0" applyFont="1" applyAlignment="1">
      <alignment horizontal="left"/>
    </xf>
    <xf numFmtId="0" fontId="32" fillId="0" borderId="0" xfId="0" applyFont="1" applyAlignment="1">
      <alignment horizontal="center" vertical="top" wrapText="1"/>
    </xf>
    <xf numFmtId="0" fontId="33" fillId="0" borderId="0" xfId="0" applyFont="1" applyAlignment="1">
      <alignment horizontal="left" vertical="top" wrapText="1"/>
    </xf>
    <xf numFmtId="0" fontId="30" fillId="0" borderId="0" xfId="0" applyFont="1" applyAlignment="1">
      <alignment horizontal="left" vertical="top"/>
    </xf>
    <xf numFmtId="0" fontId="0" fillId="4" borderId="0" xfId="0" applyFill="1" applyAlignment="1">
      <alignment vertical="top"/>
    </xf>
    <xf numFmtId="0" fontId="0" fillId="16" borderId="0" xfId="0" applyFill="1" applyProtection="1">
      <protection locked="0"/>
    </xf>
    <xf numFmtId="0" fontId="4" fillId="16" borderId="0" xfId="0" applyFont="1" applyFill="1" applyAlignment="1" applyProtection="1">
      <alignment horizontal="left" vertical="center"/>
      <protection locked="0"/>
    </xf>
    <xf numFmtId="0" fontId="4" fillId="16" borderId="0" xfId="0" applyFont="1" applyFill="1" applyAlignment="1" applyProtection="1">
      <alignment vertical="center"/>
      <protection locked="0"/>
    </xf>
    <xf numFmtId="0" fontId="0" fillId="16" borderId="0" xfId="0" applyFill="1" applyAlignment="1" applyProtection="1">
      <alignment wrapText="1"/>
      <protection locked="0"/>
    </xf>
    <xf numFmtId="0" fontId="2" fillId="0" borderId="0" xfId="0" applyFont="1" applyAlignment="1">
      <alignment horizontal="center"/>
    </xf>
    <xf numFmtId="0" fontId="0" fillId="0" borderId="2" xfId="0" applyBorder="1"/>
    <xf numFmtId="0" fontId="0" fillId="16" borderId="0" xfId="0" applyFill="1"/>
    <xf numFmtId="0" fontId="4" fillId="0" borderId="0" xfId="0" applyFont="1" applyAlignment="1">
      <alignment horizontal="right" vertical="center"/>
    </xf>
    <xf numFmtId="0" fontId="4" fillId="4" borderId="0" xfId="0" applyFont="1" applyFill="1" applyAlignment="1">
      <alignment horizontal="left" vertical="center"/>
    </xf>
    <xf numFmtId="0" fontId="4" fillId="0" borderId="0" xfId="0" applyFont="1" applyAlignment="1">
      <alignment horizontal="left" vertical="center"/>
    </xf>
    <xf numFmtId="0" fontId="5" fillId="0" borderId="0" xfId="0" applyFont="1" applyAlignment="1">
      <alignment horizontal="left" indent="1"/>
    </xf>
    <xf numFmtId="0" fontId="31" fillId="0" borderId="0" xfId="0" applyFont="1"/>
    <xf numFmtId="0" fontId="31" fillId="2" borderId="0" xfId="0" applyFont="1" applyFill="1"/>
    <xf numFmtId="0" fontId="0" fillId="0" borderId="25" xfId="0" applyBorder="1"/>
    <xf numFmtId="0" fontId="0" fillId="0" borderId="26" xfId="0" applyBorder="1"/>
    <xf numFmtId="0" fontId="0" fillId="0" borderId="3" xfId="0" applyBorder="1"/>
    <xf numFmtId="0" fontId="0" fillId="0" borderId="1" xfId="0" applyBorder="1"/>
    <xf numFmtId="0" fontId="0" fillId="0" borderId="27" xfId="0" applyBorder="1"/>
    <xf numFmtId="0" fontId="0" fillId="0" borderId="28" xfId="0" applyBorder="1"/>
    <xf numFmtId="0" fontId="0" fillId="12" borderId="0" xfId="0" applyFill="1"/>
    <xf numFmtId="0" fontId="0" fillId="11" borderId="0" xfId="0" applyFill="1"/>
    <xf numFmtId="0" fontId="0" fillId="10" borderId="0" xfId="0" applyFill="1"/>
    <xf numFmtId="0" fontId="0" fillId="8" borderId="0" xfId="0" applyFill="1"/>
    <xf numFmtId="0" fontId="0" fillId="9" borderId="0" xfId="0" applyFill="1"/>
    <xf numFmtId="0" fontId="0" fillId="16" borderId="4" xfId="0" applyFill="1" applyBorder="1"/>
    <xf numFmtId="0" fontId="0" fillId="0" borderId="8" xfId="0" applyBorder="1"/>
    <xf numFmtId="0" fontId="0" fillId="4" borderId="8" xfId="0" applyFill="1" applyBorder="1"/>
    <xf numFmtId="0" fontId="0" fillId="0" borderId="4" xfId="0" applyBorder="1"/>
    <xf numFmtId="0" fontId="0" fillId="0" borderId="7" xfId="0" applyBorder="1"/>
    <xf numFmtId="0" fontId="15" fillId="0" borderId="22" xfId="0" applyFont="1" applyBorder="1" applyAlignment="1">
      <alignment horizontal="left" vertical="center" indent="1"/>
    </xf>
    <xf numFmtId="0" fontId="0" fillId="0" borderId="18" xfId="0" applyBorder="1"/>
    <xf numFmtId="0" fontId="0" fillId="0" borderId="20" xfId="0" applyBorder="1"/>
    <xf numFmtId="0" fontId="0" fillId="9" borderId="20" xfId="0" applyFill="1" applyBorder="1"/>
    <xf numFmtId="0" fontId="16" fillId="0" borderId="23" xfId="0" applyFont="1" applyBorder="1" applyAlignment="1">
      <alignment horizontal="left" vertical="center" indent="2"/>
    </xf>
    <xf numFmtId="0" fontId="0" fillId="8" borderId="20" xfId="0" applyFill="1" applyBorder="1"/>
    <xf numFmtId="0" fontId="17" fillId="0" borderId="23" xfId="0" applyFont="1" applyBorder="1" applyAlignment="1">
      <alignment horizontal="left" vertical="center" indent="2"/>
    </xf>
    <xf numFmtId="0" fontId="0" fillId="10" borderId="20" xfId="0" applyFill="1" applyBorder="1"/>
    <xf numFmtId="0" fontId="18" fillId="0" borderId="23" xfId="0" applyFont="1" applyBorder="1" applyAlignment="1">
      <alignment horizontal="left" vertical="center" indent="2"/>
    </xf>
    <xf numFmtId="0" fontId="0" fillId="11" borderId="20" xfId="0" applyFill="1" applyBorder="1"/>
    <xf numFmtId="0" fontId="19" fillId="0" borderId="23" xfId="0" applyFont="1" applyBorder="1" applyAlignment="1">
      <alignment horizontal="left" vertical="center" indent="2"/>
    </xf>
    <xf numFmtId="0" fontId="0" fillId="0" borderId="19" xfId="0" applyBorder="1"/>
    <xf numFmtId="0" fontId="0" fillId="0" borderId="21" xfId="0" applyBorder="1"/>
    <xf numFmtId="0" fontId="0" fillId="12" borderId="21" xfId="0" applyFill="1" applyBorder="1"/>
    <xf numFmtId="0" fontId="20" fillId="0" borderId="24" xfId="0" applyFont="1" applyBorder="1" applyAlignment="1">
      <alignment horizontal="left" vertical="center" indent="2"/>
    </xf>
    <xf numFmtId="0" fontId="25" fillId="0" borderId="9" xfId="0" applyFont="1" applyBorder="1" applyAlignment="1">
      <alignment horizontal="left" vertical="top" wrapText="1" indent="1"/>
    </xf>
    <xf numFmtId="0" fontId="25" fillId="0" borderId="17" xfId="0" applyFont="1" applyBorder="1" applyAlignment="1">
      <alignment horizontal="left" vertical="top" wrapText="1" indent="1"/>
    </xf>
    <xf numFmtId="0" fontId="27" fillId="0" borderId="12" xfId="0" applyFont="1" applyBorder="1" applyAlignment="1">
      <alignment horizontal="left" vertical="top" wrapText="1" indent="1"/>
    </xf>
    <xf numFmtId="0" fontId="11" fillId="0" borderId="0" xfId="0" applyFont="1"/>
    <xf numFmtId="0" fontId="0" fillId="0" borderId="0" xfId="0" applyAlignment="1">
      <alignment horizontal="left" vertical="top" indent="1"/>
    </xf>
    <xf numFmtId="0" fontId="0" fillId="0" borderId="2" xfId="0" applyBorder="1" applyAlignment="1">
      <alignment wrapText="1"/>
    </xf>
    <xf numFmtId="0" fontId="0" fillId="0" borderId="2" xfId="0" applyBorder="1" applyAlignment="1">
      <alignment horizontal="right" vertical="top"/>
    </xf>
    <xf numFmtId="0" fontId="11" fillId="17" borderId="0" xfId="0" applyFont="1" applyFill="1" applyAlignment="1" applyProtection="1">
      <alignment vertical="center" wrapText="1"/>
      <protection locked="0"/>
    </xf>
    <xf numFmtId="0" fontId="0" fillId="17" borderId="0" xfId="0" applyFill="1" applyAlignment="1" applyProtection="1">
      <alignment vertical="center"/>
      <protection locked="0"/>
    </xf>
    <xf numFmtId="0" fontId="0" fillId="17" borderId="0" xfId="0" applyFill="1" applyAlignment="1" applyProtection="1">
      <alignment vertical="center" wrapText="1"/>
      <protection locked="0"/>
    </xf>
    <xf numFmtId="0" fontId="0" fillId="17" borderId="0" xfId="0" applyFill="1" applyAlignment="1">
      <alignment vertical="top"/>
    </xf>
    <xf numFmtId="0" fontId="0" fillId="17" borderId="0" xfId="0" applyFill="1" applyAlignment="1" applyProtection="1">
      <alignment vertical="top"/>
      <protection locked="0"/>
    </xf>
    <xf numFmtId="0" fontId="0" fillId="4" borderId="29" xfId="0" applyFill="1" applyBorder="1" applyAlignment="1">
      <alignment vertical="center"/>
    </xf>
    <xf numFmtId="0" fontId="0" fillId="4" borderId="29" xfId="0" applyFill="1" applyBorder="1" applyAlignment="1">
      <alignment horizontal="left" vertical="center" wrapText="1"/>
    </xf>
    <xf numFmtId="0" fontId="0" fillId="0" borderId="0" xfId="0" applyAlignment="1" applyProtection="1">
      <alignment horizontal="left" vertical="top" wrapText="1"/>
      <protection locked="0"/>
    </xf>
    <xf numFmtId="0" fontId="28" fillId="17" borderId="2" xfId="0" applyFont="1" applyFill="1" applyBorder="1" applyAlignment="1" applyProtection="1">
      <alignment horizontal="left" vertical="center" wrapText="1" readingOrder="1"/>
      <protection locked="0"/>
    </xf>
    <xf numFmtId="0" fontId="0" fillId="17" borderId="2" xfId="0" applyFill="1" applyBorder="1" applyAlignment="1" applyProtection="1">
      <alignment horizontal="left" vertical="center" wrapText="1"/>
      <protection locked="0"/>
    </xf>
    <xf numFmtId="0" fontId="28" fillId="17" borderId="5" xfId="0" applyFont="1" applyFill="1" applyBorder="1" applyAlignment="1" applyProtection="1">
      <alignment horizontal="left" vertical="center" wrapText="1" readingOrder="1"/>
      <protection locked="0"/>
    </xf>
    <xf numFmtId="0" fontId="0" fillId="17" borderId="5" xfId="0" applyFill="1" applyBorder="1" applyAlignment="1" applyProtection="1">
      <alignment horizontal="left" vertical="center" wrapText="1"/>
      <protection locked="0"/>
    </xf>
    <xf numFmtId="49" fontId="0" fillId="17" borderId="5" xfId="0" applyNumberFormat="1" applyFill="1" applyBorder="1" applyAlignment="1" applyProtection="1">
      <alignment horizontal="left" vertical="center" wrapText="1"/>
      <protection locked="0"/>
    </xf>
    <xf numFmtId="0" fontId="28" fillId="17" borderId="29" xfId="0" applyFont="1" applyFill="1" applyBorder="1" applyAlignment="1" applyProtection="1">
      <alignment horizontal="left" vertical="center" wrapText="1" readingOrder="1"/>
      <protection locked="0"/>
    </xf>
    <xf numFmtId="0" fontId="0" fillId="17" borderId="29" xfId="0" applyFill="1" applyBorder="1" applyAlignment="1" applyProtection="1">
      <alignment horizontal="left" vertical="center" wrapText="1"/>
      <protection locked="0"/>
    </xf>
    <xf numFmtId="0" fontId="35" fillId="4" borderId="2" xfId="0" applyFont="1" applyFill="1" applyBorder="1" applyAlignment="1">
      <alignment horizontal="left" vertical="center" wrapText="1" readingOrder="1"/>
    </xf>
    <xf numFmtId="0" fontId="35" fillId="4" borderId="5" xfId="0" applyFont="1" applyFill="1" applyBorder="1" applyAlignment="1">
      <alignment horizontal="left" vertical="center" wrapText="1" readingOrder="1"/>
    </xf>
    <xf numFmtId="0" fontId="35" fillId="4" borderId="29" xfId="0" applyFont="1" applyFill="1" applyBorder="1" applyAlignment="1">
      <alignment horizontal="left" vertical="center" wrapText="1" readingOrder="1"/>
    </xf>
    <xf numFmtId="0" fontId="30" fillId="0" borderId="0" xfId="0" applyFont="1" applyAlignment="1">
      <alignment wrapText="1"/>
    </xf>
    <xf numFmtId="0" fontId="30" fillId="2" borderId="0" xfId="0" applyFont="1" applyFill="1" applyAlignment="1">
      <alignment horizontal="left" wrapText="1"/>
    </xf>
    <xf numFmtId="0" fontId="9" fillId="2" borderId="0" xfId="0" applyFont="1" applyFill="1" applyAlignment="1">
      <alignment horizontal="left" wrapText="1"/>
    </xf>
    <xf numFmtId="0" fontId="5" fillId="0" borderId="0" xfId="0" applyFont="1" applyAlignment="1">
      <alignment vertical="top" wrapText="1"/>
    </xf>
    <xf numFmtId="0" fontId="2" fillId="0" borderId="0" xfId="0" applyFont="1" applyAlignment="1">
      <alignment horizontal="right"/>
    </xf>
    <xf numFmtId="0" fontId="30" fillId="2" borderId="0" xfId="0" applyFont="1" applyFill="1" applyAlignment="1">
      <alignment horizontal="left" vertical="top" wrapText="1"/>
    </xf>
    <xf numFmtId="0" fontId="8" fillId="0" borderId="0" xfId="0" applyFont="1" applyAlignment="1">
      <alignment wrapText="1"/>
    </xf>
    <xf numFmtId="0" fontId="29" fillId="0" borderId="0" xfId="0" applyFont="1" applyAlignment="1">
      <alignment vertical="center" wrapText="1"/>
    </xf>
    <xf numFmtId="0" fontId="0" fillId="0" borderId="2" xfId="0" applyBorder="1" applyAlignment="1">
      <alignment vertical="center"/>
    </xf>
    <xf numFmtId="0" fontId="0" fillId="0" borderId="5" xfId="0" applyBorder="1" applyAlignment="1">
      <alignment vertical="center"/>
    </xf>
    <xf numFmtId="0" fontId="0" fillId="0" borderId="29" xfId="0" applyBorder="1" applyAlignment="1">
      <alignment vertical="center"/>
    </xf>
    <xf numFmtId="49" fontId="0" fillId="0" borderId="2" xfId="0" applyNumberFormat="1" applyBorder="1" applyAlignment="1">
      <alignment horizontal="left" vertical="center" wrapText="1"/>
    </xf>
    <xf numFmtId="49" fontId="0" fillId="0" borderId="5" xfId="0" applyNumberFormat="1" applyBorder="1" applyAlignment="1">
      <alignment horizontal="left" vertical="center" wrapText="1"/>
    </xf>
    <xf numFmtId="49" fontId="0" fillId="0" borderId="29" xfId="0" applyNumberFormat="1" applyBorder="1" applyAlignment="1">
      <alignment horizontal="left" vertical="center" wrapText="1"/>
    </xf>
    <xf numFmtId="0" fontId="0" fillId="17" borderId="0" xfId="0" applyFill="1" applyAlignment="1" applyProtection="1">
      <alignment vertical="top" wrapText="1"/>
      <protection locked="0"/>
    </xf>
    <xf numFmtId="0" fontId="0" fillId="17" borderId="0" xfId="0" applyFill="1" applyAlignment="1" applyProtection="1">
      <alignment horizontal="left" vertical="top" wrapText="1"/>
      <protection locked="0"/>
    </xf>
    <xf numFmtId="0" fontId="2" fillId="0" borderId="0" xfId="0" applyFont="1" applyAlignment="1">
      <alignment horizontal="left" vertical="center"/>
    </xf>
    <xf numFmtId="0" fontId="0" fillId="0" borderId="0" xfId="0" applyAlignment="1">
      <alignment horizontal="left" vertical="center"/>
    </xf>
    <xf numFmtId="0" fontId="9" fillId="0" borderId="0" xfId="0" applyFont="1" applyAlignment="1">
      <alignment vertical="center"/>
    </xf>
    <xf numFmtId="0" fontId="9" fillId="0" borderId="0" xfId="0" applyFont="1"/>
    <xf numFmtId="0" fontId="31" fillId="0" borderId="0" xfId="0" applyFont="1" applyAlignment="1">
      <alignment horizontal="left" wrapText="1"/>
    </xf>
    <xf numFmtId="0" fontId="0" fillId="0" borderId="4" xfId="0" applyBorder="1" applyAlignment="1">
      <alignment vertical="top"/>
    </xf>
    <xf numFmtId="0" fontId="0" fillId="4" borderId="30" xfId="0" applyFill="1" applyBorder="1" applyAlignment="1">
      <alignment vertical="top"/>
    </xf>
    <xf numFmtId="0" fontId="0" fillId="17" borderId="5" xfId="0" applyFill="1" applyBorder="1" applyAlignment="1" applyProtection="1">
      <alignment horizontal="left" wrapText="1"/>
      <protection locked="0"/>
    </xf>
    <xf numFmtId="0" fontId="5" fillId="0" borderId="0" xfId="0" applyFont="1" applyAlignment="1">
      <alignment vertical="center" wrapText="1"/>
    </xf>
    <xf numFmtId="0" fontId="0" fillId="0" borderId="0" xfId="0" applyAlignment="1">
      <alignment vertical="top" wrapText="1"/>
    </xf>
    <xf numFmtId="0" fontId="0" fillId="0" borderId="0" xfId="0" applyAlignment="1">
      <alignment horizontal="center"/>
    </xf>
    <xf numFmtId="0" fontId="0" fillId="0" borderId="29" xfId="0" applyBorder="1" applyAlignment="1">
      <alignment wrapText="1"/>
    </xf>
    <xf numFmtId="0" fontId="2" fillId="5" borderId="0" xfId="0" applyFont="1" applyFill="1" applyAlignment="1">
      <alignment horizontal="center" vertical="center"/>
    </xf>
    <xf numFmtId="0" fontId="2" fillId="2" borderId="0" xfId="0" applyFont="1" applyFill="1" applyAlignment="1">
      <alignment horizontal="center" vertical="center"/>
    </xf>
    <xf numFmtId="0" fontId="1" fillId="7" borderId="0" xfId="0" applyFont="1" applyFill="1" applyAlignment="1">
      <alignment horizontal="center" vertical="center"/>
    </xf>
    <xf numFmtId="0" fontId="0" fillId="0" borderId="0" xfId="0" applyAlignment="1">
      <alignment vertical="center" wrapText="1"/>
    </xf>
    <xf numFmtId="0" fontId="0" fillId="0" borderId="0" xfId="0" applyAlignment="1">
      <alignment wrapText="1"/>
    </xf>
    <xf numFmtId="0" fontId="2" fillId="0" borderId="0" xfId="0" applyFont="1" applyAlignment="1">
      <alignment horizontal="center"/>
    </xf>
    <xf numFmtId="0" fontId="5" fillId="0" borderId="0" xfId="0" applyFont="1" applyAlignment="1">
      <alignment horizontal="left" vertical="top" wrapText="1"/>
    </xf>
    <xf numFmtId="0" fontId="0" fillId="0" borderId="0" xfId="0" applyAlignment="1">
      <alignment horizontal="left" vertical="top" wrapText="1"/>
    </xf>
    <xf numFmtId="0" fontId="30" fillId="0" borderId="0" xfId="0" applyFont="1" applyAlignment="1">
      <alignment horizontal="left" wrapText="1"/>
    </xf>
    <xf numFmtId="0" fontId="30" fillId="2" borderId="0" xfId="0" applyFont="1" applyFill="1" applyAlignment="1">
      <alignment horizontal="center" vertical="top" wrapText="1"/>
    </xf>
    <xf numFmtId="0" fontId="30" fillId="0" borderId="0" xfId="0" applyFont="1" applyAlignment="1">
      <alignment wrapText="1"/>
    </xf>
    <xf numFmtId="0" fontId="34" fillId="2" borderId="0" xfId="0" applyFont="1" applyFill="1" applyAlignment="1">
      <alignment horizontal="left" vertical="top" wrapText="1"/>
    </xf>
    <xf numFmtId="0" fontId="30" fillId="2" borderId="0" xfId="0" applyFont="1" applyFill="1" applyAlignment="1">
      <alignment horizontal="left" wrapText="1"/>
    </xf>
    <xf numFmtId="0" fontId="14" fillId="0" borderId="0" xfId="0" applyFont="1" applyAlignment="1">
      <alignment horizontal="center" vertical="center" wrapText="1"/>
    </xf>
    <xf numFmtId="0" fontId="14" fillId="0" borderId="0" xfId="0" applyFont="1" applyAlignment="1">
      <alignment horizontal="center" vertical="center" textRotation="90" wrapText="1"/>
    </xf>
    <xf numFmtId="0" fontId="5" fillId="0" borderId="0" xfId="0" applyFont="1" applyAlignment="1">
      <alignment vertical="top" wrapText="1"/>
    </xf>
    <xf numFmtId="0" fontId="30" fillId="0" borderId="0" xfId="0" applyFont="1" applyFill="1" applyAlignment="1">
      <alignment wrapText="1"/>
    </xf>
    <xf numFmtId="0" fontId="0" fillId="0" borderId="0" xfId="0" applyFont="1" applyAlignment="1">
      <alignment horizontal="left" vertical="top" wrapText="1"/>
    </xf>
  </cellXfs>
  <cellStyles count="2">
    <cellStyle name="Hyperlink" xfId="1" builtinId="8"/>
    <cellStyle name="Normal" xfId="0" builtinId="0"/>
  </cellStyles>
  <dxfs count="163">
    <dxf>
      <fill>
        <patternFill>
          <bgColor theme="0" tint="-0.34998626667073579"/>
        </patternFill>
      </fill>
    </dxf>
    <dxf>
      <font>
        <color theme="1"/>
      </font>
      <fill>
        <patternFill patternType="solid">
          <bgColor theme="5" tint="0.7999816888943144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numFmt numFmtId="0" formatCode="General"/>
      <fill>
        <patternFill patternType="solid">
          <fgColor indexed="64"/>
          <bgColor theme="0" tint="-4.9989318521683403E-2"/>
        </patternFill>
      </fill>
      <alignment horizontal="general" vertical="top" textRotation="0" wrapText="1" indent="0" justifyLastLine="0" shrinkToFit="0" readingOrder="0"/>
    </dxf>
    <dxf>
      <fill>
        <patternFill patternType="solid">
          <fgColor indexed="64"/>
          <bgColor rgb="FFFFFFD9"/>
        </patternFill>
      </fill>
      <alignment horizontal="general" vertical="top" textRotation="0" indent="0" justifyLastLine="0" shrinkToFit="0" readingOrder="0"/>
      <protection locked="0" hidden="0"/>
    </dxf>
    <dxf>
      <numFmt numFmtId="0" formatCode="General"/>
      <fill>
        <patternFill patternType="solid">
          <fgColor indexed="64"/>
          <bgColor theme="0" tint="-4.9989318521683403E-2"/>
        </patternFill>
      </fill>
      <alignment horizontal="general" vertical="top" textRotation="0" indent="0" justifyLastLine="0" shrinkToFit="0" readingOrder="0"/>
      <protection locked="1" hidden="0"/>
    </dxf>
    <dxf>
      <fill>
        <patternFill patternType="solid">
          <fgColor indexed="64"/>
          <bgColor rgb="FFFFFFD9"/>
        </patternFill>
      </fill>
      <alignment horizontal="general" vertical="top" textRotation="0" indent="0" justifyLastLine="0" shrinkToFit="0" readingOrder="0"/>
      <protection locked="0" hidden="0"/>
    </dxf>
    <dxf>
      <numFmt numFmtId="0" formatCode="General"/>
      <fill>
        <patternFill patternType="solid">
          <fgColor indexed="64"/>
          <bgColor theme="0" tint="-4.9989318521683403E-2"/>
        </patternFill>
      </fill>
      <alignment horizontal="general" vertical="top" textRotation="0" indent="0" justifyLastLine="0" shrinkToFit="0" readingOrder="0"/>
      <protection locked="1" hidden="0"/>
    </dxf>
    <dxf>
      <fill>
        <patternFill patternType="solid">
          <fgColor indexed="64"/>
          <bgColor rgb="FFFFFFD9"/>
        </patternFill>
      </fill>
      <alignment horizontal="general" vertical="top" textRotation="0" indent="0" justifyLastLine="0" shrinkToFit="0" readingOrder="0"/>
      <protection locked="0" hidden="0"/>
    </dxf>
    <dxf>
      <fill>
        <patternFill patternType="solid">
          <fgColor indexed="64"/>
          <bgColor rgb="FFFFFFD9"/>
        </patternFill>
      </fill>
      <alignment horizontal="general" vertical="top" textRotation="0" indent="0" justifyLastLine="0" shrinkToFit="0" readingOrder="0"/>
      <protection locked="0" hidden="0"/>
    </dxf>
    <dxf>
      <numFmt numFmtId="0" formatCode="General"/>
      <fill>
        <patternFill patternType="solid">
          <fgColor indexed="64"/>
          <bgColor theme="0" tint="-4.9989318521683403E-2"/>
        </patternFill>
      </fill>
      <alignment horizontal="general" vertical="top" textRotation="0" wrapText="1" indent="0" justifyLastLine="0" shrinkToFit="0" readingOrder="0"/>
      <protection locked="1" hidden="0"/>
    </dxf>
    <dxf>
      <numFmt numFmtId="0" formatCode="General"/>
      <fill>
        <patternFill patternType="solid">
          <fgColor indexed="64"/>
          <bgColor theme="0" tint="-4.9989318521683403E-2"/>
        </patternFill>
      </fill>
      <alignment horizontal="general" vertical="top" textRotation="0" wrapText="1" indent="0" justifyLastLine="0" shrinkToFit="0" readingOrder="0"/>
      <protection locked="1" hidden="0"/>
    </dxf>
    <dxf>
      <font>
        <b val="0"/>
        <i val="0"/>
        <strike val="0"/>
        <condense val="0"/>
        <extend val="0"/>
        <outline val="0"/>
        <shadow val="0"/>
        <u val="none"/>
        <vertAlign val="baseline"/>
        <sz val="11"/>
        <color theme="1"/>
        <name val="Aptos Narrow"/>
        <family val="2"/>
        <scheme val="minor"/>
      </font>
      <numFmt numFmtId="0" formatCode="General"/>
      <fill>
        <patternFill patternType="solid">
          <fgColor indexed="64"/>
          <bgColor theme="0" tint="-4.9989318521683403E-2"/>
        </patternFill>
      </fill>
      <alignment horizontal="general" vertical="top" textRotation="0" wrapText="0" indent="0" justifyLastLine="0" shrinkToFit="0" readingOrder="0"/>
      <border diagonalUp="0" diagonalDown="0" outline="0">
        <left/>
        <right/>
        <top style="thin">
          <color theme="7"/>
        </top>
        <bottom/>
      </border>
      <protection locked="1" hidden="0"/>
    </dxf>
    <dxf>
      <font>
        <b val="0"/>
        <i val="0"/>
        <strike val="0"/>
        <condense val="0"/>
        <extend val="0"/>
        <outline val="0"/>
        <shadow val="0"/>
        <u val="none"/>
        <vertAlign val="baseline"/>
        <sz val="11"/>
        <color theme="1"/>
        <name val="Aptos Narrow"/>
        <family val="2"/>
        <scheme val="minor"/>
      </font>
      <fill>
        <patternFill patternType="none">
          <fgColor indexed="64"/>
          <bgColor auto="1"/>
        </patternFill>
      </fill>
      <alignment horizontal="general" vertical="top" textRotation="0" wrapText="0" indent="0" justifyLastLine="0" shrinkToFit="0" readingOrder="0"/>
      <border diagonalUp="0" diagonalDown="0" outline="0">
        <left style="thin">
          <color theme="7"/>
        </left>
        <right/>
        <top style="thin">
          <color theme="7"/>
        </top>
        <bottom/>
      </border>
      <protection locked="1" hidden="0"/>
    </dxf>
    <dxf>
      <alignment horizontal="general" vertical="top" textRotation="0" indent="0" justifyLastLine="0" shrinkToFit="0" readingOrder="0"/>
      <protection locked="1" hidden="0"/>
    </dxf>
    <dxf>
      <font>
        <b/>
        <i val="0"/>
        <strike val="0"/>
        <condense val="0"/>
        <extend val="0"/>
        <outline val="0"/>
        <shadow val="0"/>
        <u val="none"/>
        <vertAlign val="baseline"/>
        <sz val="11"/>
        <color theme="1"/>
        <name val="Aptos Narrow"/>
        <family val="2"/>
        <scheme val="minor"/>
      </font>
      <alignment horizontal="general" vertical="bottom" textRotation="0" wrapText="1" indent="0" justifyLastLine="0" shrinkToFit="0" readingOrder="0"/>
      <protection locked="1" hidden="0"/>
    </dxf>
    <dxf>
      <fill>
        <patternFill>
          <fgColor indexed="64"/>
          <bgColor rgb="FFFFFFD9"/>
        </patternFill>
      </fill>
      <alignment vertical="top" textRotation="0" indent="0" justifyLastLine="0" shrinkToFit="0" readingOrder="0"/>
      <protection locked="0" hidden="0"/>
    </dxf>
    <dxf>
      <numFmt numFmtId="0" formatCode="General"/>
      <fill>
        <patternFill patternType="solid">
          <fgColor indexed="64"/>
          <bgColor theme="0" tint="-4.9989318521683403E-2"/>
        </patternFill>
      </fill>
      <alignment horizontal="left" vertical="top" textRotation="0" wrapText="1" indent="0" justifyLastLine="0" shrinkToFit="0" readingOrder="0"/>
    </dxf>
    <dxf>
      <fill>
        <patternFill>
          <fgColor indexed="64"/>
          <bgColor rgb="FFFFFFD9"/>
        </patternFill>
      </fill>
      <alignment horizontal="left" vertical="top" textRotation="0" wrapText="1" indent="0" justifyLastLine="0" shrinkToFit="0" readingOrder="0"/>
      <protection locked="0" hidden="0"/>
    </dxf>
    <dxf>
      <numFmt numFmtId="0" formatCode="General"/>
      <fill>
        <patternFill patternType="solid">
          <fgColor indexed="64"/>
          <bgColor theme="0" tint="-4.9989318521683403E-2"/>
        </patternFill>
      </fill>
      <alignment horizontal="left" vertical="top" textRotation="0" wrapText="1" indent="0" justifyLastLine="0" shrinkToFit="0" readingOrder="0"/>
    </dxf>
    <dxf>
      <fill>
        <patternFill>
          <fgColor indexed="64"/>
          <bgColor rgb="FFFFFFD9"/>
        </patternFill>
      </fill>
      <alignment horizontal="left" vertical="top" textRotation="0" wrapText="1" indent="0" justifyLastLine="0" shrinkToFit="0" readingOrder="0"/>
      <protection locked="0" hidden="0"/>
    </dxf>
    <dxf>
      <numFmt numFmtId="0" formatCode="General"/>
      <fill>
        <patternFill patternType="solid">
          <fgColor indexed="64"/>
          <bgColor theme="0" tint="-4.9989318521683403E-2"/>
        </patternFill>
      </fill>
      <alignment vertical="top" textRotation="0" indent="0" justifyLastLine="0" shrinkToFit="0" readingOrder="0"/>
      <protection locked="1" hidden="0"/>
    </dxf>
    <dxf>
      <fill>
        <patternFill>
          <fgColor indexed="64"/>
          <bgColor rgb="FFFFFFD9"/>
        </patternFill>
      </fill>
      <alignment vertical="top" textRotation="0" indent="0" justifyLastLine="0" shrinkToFit="0" readingOrder="0"/>
      <protection locked="0" hidden="0"/>
    </dxf>
    <dxf>
      <fill>
        <patternFill>
          <fgColor indexed="64"/>
          <bgColor rgb="FFFFFFD9"/>
        </patternFill>
      </fill>
      <alignment vertical="top" textRotation="0" indent="0" justifyLastLine="0" shrinkToFit="0" readingOrder="0"/>
      <protection locked="0" hidden="0"/>
    </dxf>
    <dxf>
      <fill>
        <patternFill>
          <fgColor indexed="64"/>
          <bgColor rgb="FFFFFFD9"/>
        </patternFill>
      </fill>
      <alignment vertical="top" textRotation="0" indent="0" justifyLastLine="0" shrinkToFit="0" readingOrder="0"/>
      <protection locked="0" hidden="0"/>
    </dxf>
    <dxf>
      <fill>
        <patternFill>
          <fgColor indexed="64"/>
          <bgColor rgb="FFFFFFD9"/>
        </patternFill>
      </fill>
      <alignment vertical="top" textRotation="0" indent="0" justifyLastLine="0" shrinkToFit="0" readingOrder="0"/>
      <protection locked="0" hidden="0"/>
    </dxf>
    <dxf>
      <fill>
        <patternFill>
          <fgColor indexed="64"/>
          <bgColor rgb="FFFFFFD9"/>
        </patternFill>
      </fill>
      <alignment vertical="top" textRotation="0" indent="0" justifyLastLine="0" shrinkToFit="0" readingOrder="0"/>
      <protection locked="0" hidden="0"/>
    </dxf>
    <dxf>
      <fill>
        <patternFill patternType="solid">
          <fgColor indexed="64"/>
          <bgColor rgb="FFFFFFD9"/>
        </patternFill>
      </fill>
      <alignment vertical="top" textRotation="0" indent="0" justifyLastLine="0" shrinkToFit="0" readingOrder="0"/>
      <protection locked="0" hidden="0"/>
    </dxf>
    <dxf>
      <fill>
        <patternFill patternType="none">
          <fgColor indexed="64"/>
          <bgColor auto="1"/>
        </patternFill>
      </fill>
      <alignment vertical="top" textRotation="0" indent="0" justifyLastLine="0" shrinkToFit="0" readingOrder="0"/>
    </dxf>
    <dxf>
      <fill>
        <patternFill patternType="solid">
          <fgColor indexed="64"/>
          <bgColor rgb="FFFFFFD9"/>
        </patternFill>
      </fill>
      <alignment vertical="top" textRotation="0" wrapText="1" indent="0" justifyLastLine="0" shrinkToFit="0" readingOrder="0"/>
      <protection locked="0" hidden="0"/>
    </dxf>
    <dxf>
      <numFmt numFmtId="0" formatCode="General"/>
      <fill>
        <patternFill patternType="solid">
          <fgColor indexed="64"/>
          <bgColor theme="0" tint="-4.9989318521683403E-2"/>
        </patternFill>
      </fill>
      <alignment horizontal="general" vertical="top" textRotation="0" wrapText="1" indent="0" justifyLastLine="0" shrinkToFit="0" readingOrder="0"/>
    </dxf>
    <dxf>
      <fill>
        <patternFill>
          <fgColor indexed="64"/>
          <bgColor theme="0" tint="-4.9989318521683403E-2"/>
        </patternFill>
      </fill>
      <alignment horizontal="general" vertical="top" textRotation="0" wrapText="0" indent="0" justifyLastLine="0" shrinkToFit="0" readingOrder="0"/>
    </dxf>
    <dxf>
      <numFmt numFmtId="0" formatCode="General"/>
      <alignment horizontal="general" vertical="top" textRotation="0" wrapText="0" indent="0" justifyLastLine="0" shrinkToFit="0" readingOrder="0"/>
    </dxf>
    <dxf>
      <alignment vertical="top" textRotation="0" indent="0" justifyLastLine="0" shrinkToFit="0" readingOrder="0"/>
    </dxf>
    <dxf>
      <font>
        <strike val="0"/>
        <outline val="0"/>
        <shadow val="0"/>
        <u val="none"/>
        <vertAlign val="baseline"/>
        <sz val="11"/>
      </font>
      <numFmt numFmtId="0" formatCode="General"/>
      <fill>
        <patternFill>
          <fgColor indexed="64"/>
          <bgColor rgb="FFFFFFD9"/>
        </patternFill>
      </fill>
      <alignment horizontal="left" vertical="center" textRotation="0" wrapText="1" indent="0" justifyLastLine="0" shrinkToFit="0" readingOrder="0"/>
      <border diagonalUp="0" diagonalDown="0" outline="0">
        <left/>
        <right/>
        <top style="thin">
          <color auto="1"/>
        </top>
        <bottom style="thin">
          <color auto="1"/>
        </bottom>
      </border>
      <protection locked="0" hidden="0"/>
    </dxf>
    <dxf>
      <font>
        <strike val="0"/>
        <outline val="0"/>
        <shadow val="0"/>
        <u val="none"/>
        <vertAlign val="baseline"/>
        <sz val="11"/>
      </font>
      <numFmt numFmtId="0" formatCode="General"/>
      <fill>
        <patternFill patternType="solid">
          <fgColor indexed="64"/>
          <bgColor theme="0" tint="-4.9989318521683403E-2"/>
        </patternFill>
      </fill>
      <alignment horizontal="left" vertical="center" textRotation="0" wrapText="1" indent="0" justifyLastLine="0" shrinkToFit="0" readingOrder="0"/>
      <border diagonalUp="0" diagonalDown="0" outline="0">
        <left/>
        <right/>
        <top style="thin">
          <color auto="1"/>
        </top>
        <bottom style="thin">
          <color auto="1"/>
        </bottom>
      </border>
    </dxf>
    <dxf>
      <fill>
        <patternFill patternType="none">
          <fgColor indexed="64"/>
          <bgColor rgb="FFFFFFD9"/>
        </patternFill>
      </fill>
      <alignment horizontal="left" vertical="center" textRotation="0" wrapText="1" indent="0" justifyLastLine="0" shrinkToFit="0" readingOrder="0"/>
      <border diagonalUp="0" diagonalDown="0" outline="0">
        <left/>
        <right/>
        <top style="thin">
          <color auto="1"/>
        </top>
        <bottom style="thin">
          <color auto="1"/>
        </bottom>
      </border>
      <protection locked="0" hidden="0"/>
    </dxf>
    <dxf>
      <font>
        <strike val="0"/>
        <outline val="0"/>
        <shadow val="0"/>
        <u val="none"/>
        <vertAlign val="baseline"/>
        <sz val="11"/>
      </font>
      <numFmt numFmtId="0" formatCode="General"/>
      <fill>
        <patternFill patternType="solid">
          <fgColor indexed="64"/>
          <bgColor theme="0" tint="-4.9989318521683403E-2"/>
        </patternFill>
      </fill>
      <alignment horizontal="left" vertical="center" textRotation="0" wrapText="1" indent="0" justifyLastLine="0" shrinkToFit="0" readingOrder="0"/>
      <border diagonalUp="0" diagonalDown="0" outline="0">
        <left/>
        <right/>
        <top style="thin">
          <color auto="1"/>
        </top>
        <bottom style="thin">
          <color auto="1"/>
        </bottom>
      </border>
    </dxf>
    <dxf>
      <font>
        <strike val="0"/>
        <outline val="0"/>
        <shadow val="0"/>
        <u val="none"/>
        <vertAlign val="baseline"/>
        <sz val="11"/>
      </font>
      <fill>
        <patternFill patternType="solid">
          <fgColor indexed="64"/>
          <bgColor rgb="FFFFFFD9"/>
        </patternFill>
      </fill>
      <alignment horizontal="left" vertical="center" textRotation="0" wrapText="1" indent="0" justifyLastLine="0" shrinkToFit="0" readingOrder="0"/>
      <border diagonalUp="0" diagonalDown="0" outline="0">
        <left/>
        <right/>
        <top style="thin">
          <color auto="1"/>
        </top>
        <bottom style="thin">
          <color auto="1"/>
        </bottom>
      </border>
      <protection locked="0" hidden="0"/>
    </dxf>
    <dxf>
      <fill>
        <patternFill patternType="solid">
          <fgColor indexed="64"/>
          <bgColor rgb="FFFFFFD9"/>
        </patternFill>
      </fill>
      <alignment horizontal="left" vertical="center" textRotation="0" wrapText="1" indent="0" justifyLastLine="0" shrinkToFit="0" readingOrder="0"/>
      <border diagonalUp="0" diagonalDown="0" outline="0">
        <left/>
        <right/>
        <top style="thin">
          <color auto="1"/>
        </top>
        <bottom style="thin">
          <color auto="1"/>
        </bottom>
      </border>
      <protection locked="0" hidden="0"/>
    </dxf>
    <dxf>
      <numFmt numFmtId="0" formatCode="General"/>
      <fill>
        <patternFill patternType="solid">
          <fgColor indexed="64"/>
          <bgColor theme="0" tint="-4.9989318521683403E-2"/>
        </patternFill>
      </fill>
      <alignment horizontal="left" vertical="center" textRotation="0" wrapText="1" indent="0" justifyLastLine="0" shrinkToFit="0" readingOrder="0"/>
      <border diagonalUp="0" diagonalDown="0" outline="0">
        <left/>
        <right/>
        <top style="thin">
          <color auto="1"/>
        </top>
        <bottom style="thin">
          <color auto="1"/>
        </bottom>
      </border>
    </dxf>
    <dxf>
      <numFmt numFmtId="0" formatCode="General"/>
      <fill>
        <patternFill patternType="solid">
          <fgColor indexed="64"/>
          <bgColor theme="0" tint="-4.9989318521683403E-2"/>
        </patternFill>
      </fill>
      <alignment horizontal="left" vertical="center" textRotation="0" wrapText="1" indent="0" justifyLastLine="0" shrinkToFit="0" readingOrder="0"/>
      <border diagonalUp="0" diagonalDown="0" outline="0">
        <left/>
        <right/>
        <top style="thin">
          <color auto="1"/>
        </top>
        <bottom style="thin">
          <color auto="1"/>
        </bottom>
      </border>
    </dxf>
    <dxf>
      <font>
        <strike val="0"/>
        <outline val="0"/>
        <shadow val="0"/>
        <u val="none"/>
        <vertAlign val="baseline"/>
        <sz val="11"/>
      </font>
      <fill>
        <patternFill>
          <fgColor indexed="64"/>
          <bgColor rgb="FFFFFFD9"/>
        </patternFill>
      </fill>
      <alignment horizontal="left" vertical="center" textRotation="0" wrapText="1" indent="0" justifyLastLine="0" shrinkToFit="0" readingOrder="0"/>
      <border diagonalUp="0" diagonalDown="0" outline="0">
        <left/>
        <right/>
        <top style="thin">
          <color auto="1"/>
        </top>
        <bottom style="thin">
          <color auto="1"/>
        </bottom>
      </border>
      <protection locked="0" hidden="0"/>
    </dxf>
    <dxf>
      <numFmt numFmtId="0" formatCode="General"/>
      <fill>
        <patternFill patternType="solid">
          <fgColor indexed="64"/>
          <bgColor rgb="FFFFFFD9"/>
        </patternFill>
      </fill>
      <alignment horizontal="left" vertical="center" textRotation="0" wrapText="1" indent="0" justifyLastLine="0" shrinkToFit="0" readingOrder="0"/>
      <border diagonalUp="0" diagonalDown="0" outline="0">
        <left/>
        <right/>
        <top style="thin">
          <color auto="1"/>
        </top>
        <bottom style="thin">
          <color auto="1"/>
        </bottom>
      </border>
      <protection locked="0" hidden="0"/>
    </dxf>
    <dxf>
      <font>
        <strike val="0"/>
        <outline val="0"/>
        <shadow val="0"/>
        <u val="none"/>
        <vertAlign val="baseline"/>
        <sz val="11"/>
      </font>
      <fill>
        <patternFill>
          <fgColor indexed="64"/>
          <bgColor rgb="FFFFFFD9"/>
        </patternFill>
      </fill>
      <alignment horizontal="left" vertical="center" textRotation="0" wrapText="1" indent="0" justifyLastLine="0" shrinkToFit="0" readingOrder="0"/>
      <border diagonalUp="0" diagonalDown="0" outline="0">
        <left/>
        <right/>
        <top style="thin">
          <color auto="1"/>
        </top>
        <bottom style="thin">
          <color auto="1"/>
        </bottom>
      </border>
      <protection locked="0" hidden="0"/>
    </dxf>
    <dxf>
      <font>
        <strike val="0"/>
        <outline val="0"/>
        <shadow val="0"/>
        <u val="none"/>
        <vertAlign val="baseline"/>
        <sz val="11"/>
      </font>
      <fill>
        <patternFill>
          <fgColor indexed="64"/>
          <bgColor rgb="FFFFFFD9"/>
        </patternFill>
      </fill>
      <alignment horizontal="left" vertical="center" textRotation="0" wrapText="1" indent="0" justifyLastLine="0" shrinkToFit="0" readingOrder="0"/>
      <border diagonalUp="0" diagonalDown="0" outline="0">
        <left/>
        <right/>
        <top style="thin">
          <color auto="1"/>
        </top>
        <bottom style="thin">
          <color auto="1"/>
        </bottom>
      </border>
      <protection locked="0" hidden="0"/>
    </dxf>
    <dxf>
      <font>
        <strike val="0"/>
        <outline val="0"/>
        <shadow val="0"/>
        <u val="none"/>
        <vertAlign val="baseline"/>
        <sz val="11"/>
      </font>
      <numFmt numFmtId="0" formatCode="General"/>
      <fill>
        <patternFill patternType="solid">
          <fgColor indexed="64"/>
          <bgColor theme="0" tint="-4.9989318521683403E-2"/>
        </patternFill>
      </fill>
      <alignment horizontal="left" vertical="center" textRotation="0" wrapText="1" indent="0" justifyLastLine="0" shrinkToFit="0" readingOrder="0"/>
      <border diagonalUp="0" diagonalDown="0" outline="0">
        <left/>
        <right/>
        <top style="thin">
          <color auto="1"/>
        </top>
        <bottom style="thin">
          <color auto="1"/>
        </bottom>
      </border>
      <protection locked="1" hidden="0"/>
    </dxf>
    <dxf>
      <font>
        <strike val="0"/>
        <outline val="0"/>
        <shadow val="0"/>
        <u val="none"/>
        <vertAlign val="baseline"/>
        <sz val="11"/>
      </font>
      <numFmt numFmtId="0" formatCode="General"/>
      <fill>
        <patternFill patternType="solid">
          <fgColor indexed="64"/>
          <bgColor theme="0" tint="-4.9989318521683403E-2"/>
        </patternFill>
      </fill>
      <alignment horizontal="left" vertical="center" textRotation="0" wrapText="1" indent="0" justifyLastLine="0" shrinkToFit="0" readingOrder="0"/>
      <border diagonalUp="0" diagonalDown="0" outline="0">
        <left/>
        <right/>
        <top style="thin">
          <color auto="1"/>
        </top>
        <bottom style="thin">
          <color auto="1"/>
        </bottom>
      </border>
      <protection locked="1" hidden="0"/>
    </dxf>
    <dxf>
      <fill>
        <patternFill>
          <fgColor indexed="64"/>
          <bgColor rgb="FFFFFFD9"/>
        </patternFill>
      </fill>
      <alignment horizontal="left" vertical="center" textRotation="0" wrapText="1" indent="0" justifyLastLine="0" shrinkToFit="0" readingOrder="0"/>
      <border diagonalUp="0" diagonalDown="0" outline="0">
        <left/>
        <right/>
        <top style="thin">
          <color auto="1"/>
        </top>
        <bottom style="thin">
          <color auto="1"/>
        </bottom>
      </border>
      <protection locked="0" hidden="0"/>
    </dxf>
    <dxf>
      <font>
        <strike val="0"/>
        <outline val="0"/>
        <shadow val="0"/>
        <u val="none"/>
        <vertAlign val="baseline"/>
        <sz val="11"/>
      </font>
      <fill>
        <patternFill>
          <fgColor indexed="64"/>
          <bgColor rgb="FFFFFFD9"/>
        </patternFill>
      </fill>
      <alignment horizontal="left" vertical="center" textRotation="0" wrapText="1" indent="0" justifyLastLine="0" shrinkToFit="0" readingOrder="0"/>
      <border diagonalUp="0" diagonalDown="0" outline="0">
        <left/>
        <right/>
        <top style="thin">
          <color auto="1"/>
        </top>
        <bottom style="thin">
          <color auto="1"/>
        </bottom>
      </border>
      <protection locked="0" hidden="0"/>
    </dxf>
    <dxf>
      <font>
        <strike val="0"/>
        <outline val="0"/>
        <shadow val="0"/>
        <u val="none"/>
        <vertAlign val="baseline"/>
        <sz val="11"/>
      </font>
      <numFmt numFmtId="30" formatCode="@"/>
      <fill>
        <patternFill patternType="none">
          <fgColor indexed="64"/>
          <bgColor auto="1"/>
        </patternFill>
      </fill>
      <alignment horizontal="left" vertical="center" textRotation="0" wrapText="1" indent="0" justifyLastLine="0" shrinkToFit="0" readingOrder="0"/>
      <border diagonalUp="0" diagonalDown="0" outline="0">
        <left/>
        <right/>
        <top style="thin">
          <color auto="1"/>
        </top>
        <bottom style="thin">
          <color auto="1"/>
        </bottom>
      </border>
      <protection locked="1" hidden="0"/>
    </dxf>
    <dxf>
      <font>
        <strike val="0"/>
        <outline val="0"/>
        <shadow val="0"/>
        <u val="none"/>
        <vertAlign val="baseline"/>
        <sz val="11"/>
      </font>
      <numFmt numFmtId="0" formatCode="General"/>
      <fill>
        <patternFill>
          <fgColor indexed="64"/>
          <bgColor rgb="FFFFFFD9"/>
        </patternFill>
      </fill>
      <alignment horizontal="left" vertical="center" textRotation="0" wrapText="1" indent="0" justifyLastLine="0" shrinkToFit="0" readingOrder="0"/>
      <border diagonalUp="0" diagonalDown="0" outline="0">
        <left/>
        <right/>
        <top style="thin">
          <color auto="1"/>
        </top>
        <bottom style="thin">
          <color auto="1"/>
        </bottom>
      </border>
      <protection locked="0" hidden="0"/>
    </dxf>
    <dxf>
      <font>
        <b val="0"/>
        <i val="0"/>
        <strike val="0"/>
        <condense val="0"/>
        <extend val="0"/>
        <outline val="0"/>
        <shadow val="0"/>
        <u val="none"/>
        <vertAlign val="baseline"/>
        <sz val="11"/>
        <color auto="1"/>
        <name val="Arial"/>
        <family val="2"/>
        <scheme val="none"/>
      </font>
      <fill>
        <patternFill>
          <fgColor indexed="64"/>
          <bgColor rgb="FFFFFFD9"/>
        </patternFill>
      </fill>
      <alignment horizontal="left" vertical="center" textRotation="0" wrapText="1" indent="0" justifyLastLine="0" shrinkToFit="0" readingOrder="1"/>
      <border diagonalUp="0" diagonalDown="0" outline="0">
        <left/>
        <right/>
        <top style="thin">
          <color auto="1"/>
        </top>
        <bottom style="thin">
          <color auto="1"/>
        </bottom>
      </border>
      <protection locked="0" hidden="0"/>
    </dxf>
    <dxf>
      <font>
        <b val="0"/>
        <i val="0"/>
        <strike val="0"/>
        <condense val="0"/>
        <extend val="0"/>
        <outline val="0"/>
        <shadow val="0"/>
        <u val="none"/>
        <vertAlign val="baseline"/>
        <sz val="11"/>
        <color auto="1"/>
        <name val="Aptos Narrow"/>
        <family val="2"/>
        <scheme val="minor"/>
      </font>
      <numFmt numFmtId="0" formatCode="General"/>
      <fill>
        <patternFill patternType="solid">
          <fgColor indexed="64"/>
          <bgColor theme="0" tint="-4.9989318521683403E-2"/>
        </patternFill>
      </fill>
      <alignment horizontal="left" vertical="center" textRotation="0" wrapText="1" indent="0" justifyLastLine="0" shrinkToFit="0" readingOrder="1"/>
      <border diagonalUp="0" diagonalDown="0">
        <left/>
        <right/>
        <top style="thin">
          <color auto="1"/>
        </top>
        <bottom style="thin">
          <color auto="1"/>
        </bottom>
        <vertical/>
        <horizontal/>
      </border>
    </dxf>
    <dxf>
      <font>
        <b val="0"/>
        <i val="0"/>
        <strike val="0"/>
        <condense val="0"/>
        <extend val="0"/>
        <outline val="0"/>
        <shadow val="0"/>
        <u val="none"/>
        <vertAlign val="baseline"/>
        <sz val="11"/>
        <color auto="1"/>
        <name val="Aptos Narrow"/>
        <family val="2"/>
        <scheme val="minor"/>
      </font>
      <numFmt numFmtId="0" formatCode="General"/>
      <fill>
        <patternFill patternType="solid">
          <fgColor indexed="64"/>
          <bgColor theme="0" tint="-4.9989318521683403E-2"/>
        </patternFill>
      </fill>
      <alignment horizontal="left" vertical="center" textRotation="0" wrapText="1" indent="0" justifyLastLine="0" shrinkToFit="0" readingOrder="1"/>
      <border diagonalUp="0" diagonalDown="0" outline="0">
        <left/>
        <right/>
        <top style="thin">
          <color auto="1"/>
        </top>
        <bottom style="thin">
          <color auto="1"/>
        </bottom>
      </border>
    </dxf>
    <dxf>
      <numFmt numFmtId="0" formatCode="General"/>
      <fill>
        <patternFill patternType="solid">
          <fgColor indexed="64"/>
          <bgColor theme="0" tint="-4.9989318521683403E-2"/>
        </patternFill>
      </fill>
      <alignment horizontal="general" vertical="center" textRotation="0" wrapText="0" indent="0" justifyLastLine="0" shrinkToFit="0" readingOrder="0"/>
      <border diagonalUp="0" diagonalDown="0" outline="0">
        <left/>
        <right/>
        <top style="thin">
          <color auto="1"/>
        </top>
        <bottom style="thin">
          <color auto="1"/>
        </bottom>
      </border>
    </dxf>
    <dxf>
      <font>
        <strike val="0"/>
        <outline val="0"/>
        <shadow val="0"/>
        <u val="none"/>
        <vertAlign val="baseline"/>
        <sz val="11"/>
      </font>
      <fill>
        <patternFill patternType="none">
          <fgColor indexed="64"/>
          <bgColor auto="1"/>
        </patternFill>
      </fill>
      <alignment horizontal="general" vertical="center" textRotation="0" wrapText="0" indent="0" justifyLastLine="0" shrinkToFit="0" readingOrder="0"/>
      <border diagonalUp="0" diagonalDown="0" outline="0">
        <left/>
        <right/>
        <top style="thin">
          <color auto="1"/>
        </top>
        <bottom style="thin">
          <color auto="1"/>
        </bottom>
      </border>
      <protection locked="1" hidden="0"/>
    </dxf>
    <dxf>
      <border diagonalUp="0" diagonalDown="0">
        <left/>
        <right/>
        <bottom/>
      </border>
    </dxf>
    <dxf>
      <font>
        <strike val="0"/>
        <outline val="0"/>
        <shadow val="0"/>
        <u val="none"/>
        <vertAlign val="baseline"/>
        <sz val="11"/>
      </font>
      <alignment horizontal="left" vertical="center" textRotation="0" wrapText="1" indent="0" justifyLastLine="0" shrinkToFit="0" readingOrder="0"/>
    </dxf>
    <dxf>
      <fill>
        <patternFill patternType="solid">
          <fgColor indexed="64"/>
          <bgColor theme="7"/>
        </patternFill>
      </fill>
      <alignment horizontal="left" vertical="bottom" textRotation="0" indent="0" justifyLastLine="0" shrinkToFit="0" readingOrder="0"/>
    </dxf>
    <dxf>
      <font>
        <b val="0"/>
        <i val="0"/>
        <strike val="0"/>
        <condense val="0"/>
        <extend val="0"/>
        <outline val="0"/>
        <shadow val="0"/>
        <u val="none"/>
        <vertAlign val="baseline"/>
        <sz val="11"/>
        <color theme="1"/>
        <name val="Aptos Narrow"/>
        <family val="2"/>
        <scheme val="minor"/>
      </font>
      <numFmt numFmtId="0" formatCode="General"/>
      <fill>
        <patternFill patternType="solid">
          <fgColor indexed="64"/>
          <bgColor theme="0" tint="-4.9989318521683403E-2"/>
        </patternFill>
      </fill>
      <border diagonalUp="0" diagonalDown="0" outline="0">
        <left style="thin">
          <color theme="7"/>
        </left>
        <right/>
        <top style="thin">
          <color theme="7"/>
        </top>
        <bottom/>
      </border>
      <protection locked="1" hidden="0"/>
    </dxf>
    <dxf>
      <font>
        <b val="0"/>
        <i val="0"/>
        <strike val="0"/>
        <condense val="0"/>
        <extend val="0"/>
        <outline val="0"/>
        <shadow val="0"/>
        <u val="none"/>
        <vertAlign val="baseline"/>
        <sz val="11"/>
        <color theme="1"/>
        <name val="Aptos Narrow"/>
        <family val="2"/>
        <scheme val="minor"/>
      </font>
      <border diagonalUp="0" diagonalDown="0" outline="0">
        <left/>
        <right style="thin">
          <color theme="7"/>
        </right>
        <top style="thin">
          <color theme="7"/>
        </top>
        <bottom/>
      </border>
      <protection locked="1" hidden="0"/>
    </dxf>
    <dxf>
      <font>
        <b val="0"/>
        <i val="0"/>
        <strike val="0"/>
        <condense val="0"/>
        <extend val="0"/>
        <outline val="0"/>
        <shadow val="0"/>
        <u val="none"/>
        <vertAlign val="baseline"/>
        <sz val="11"/>
        <color theme="1"/>
        <name val="Aptos Narrow"/>
        <family val="2"/>
        <scheme val="minor"/>
      </font>
      <fill>
        <patternFill patternType="solid">
          <fgColor indexed="64"/>
          <bgColor rgb="FFFFFFCC"/>
        </patternFill>
      </fill>
      <border diagonalUp="0" diagonalDown="0" outline="0">
        <left style="thin">
          <color theme="7"/>
        </left>
        <right/>
        <top style="thin">
          <color theme="7"/>
        </top>
        <bottom/>
      </border>
      <protection locked="1" hidden="0"/>
    </dxf>
    <dxf>
      <border outline="0">
        <bottom style="thin">
          <color theme="7"/>
        </bottom>
      </border>
    </dxf>
    <dxf>
      <font>
        <b val="0"/>
        <i val="0"/>
        <strike val="0"/>
        <condense val="0"/>
        <extend val="0"/>
        <outline val="0"/>
        <shadow val="0"/>
        <u val="none"/>
        <vertAlign val="baseline"/>
        <sz val="11"/>
        <color theme="1"/>
        <name val="Aptos Narrow"/>
        <family val="2"/>
        <scheme val="minor"/>
      </font>
      <protection locked="1" hidden="0"/>
    </dxf>
    <dxf>
      <font>
        <b/>
        <i val="0"/>
        <strike val="0"/>
        <condense val="0"/>
        <extend val="0"/>
        <outline val="0"/>
        <shadow val="0"/>
        <u val="none"/>
        <vertAlign val="baseline"/>
        <sz val="11"/>
        <color theme="1"/>
        <name val="Aptos Narrow"/>
        <family val="2"/>
        <scheme val="minor"/>
      </font>
      <protection locked="1" hidden="0"/>
    </dxf>
    <dxf>
      <numFmt numFmtId="0" formatCode="General"/>
      <fill>
        <patternFill patternType="solid">
          <fgColor indexed="64"/>
          <bgColor theme="0" tint="-4.9989318521683403E-2"/>
        </patternFill>
      </fill>
      <protection locked="1" hidden="0"/>
    </dxf>
    <dxf>
      <fill>
        <patternFill patternType="solid">
          <fgColor indexed="64"/>
          <bgColor theme="0" tint="-4.9989318521683403E-2"/>
        </patternFill>
      </fill>
      <protection locked="1" hidden="0"/>
    </dxf>
    <dxf>
      <border diagonalUp="0" diagonalDown="0" outline="0">
        <left style="thin">
          <color indexed="64"/>
        </left>
        <right style="thin">
          <color indexed="64"/>
        </right>
        <top style="thin">
          <color indexed="64"/>
        </top>
        <bottom style="thin">
          <color indexed="64"/>
        </bottom>
      </border>
      <protection locked="1" hidden="0"/>
    </dxf>
    <dxf>
      <border diagonalUp="0" diagonalDown="0" outline="0">
        <left/>
        <right style="thin">
          <color indexed="64"/>
        </right>
        <top style="thin">
          <color indexed="64"/>
        </top>
        <bottom style="thin">
          <color indexed="64"/>
        </bottom>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protection locked="1" hidden="0"/>
    </dxf>
    <dxf>
      <border outline="0">
        <bottom style="thin">
          <color indexed="64"/>
        </bottom>
      </border>
    </dxf>
    <dxf>
      <protection locked="1" hidden="0"/>
    </dxf>
    <dxf>
      <fill>
        <patternFill patternType="solid">
          <fgColor indexed="64"/>
          <bgColor rgb="FFFFFFCC"/>
        </patternFill>
      </fill>
      <alignment horizontal="general" vertical="bottom" textRotation="0" wrapText="1" indent="0" justifyLastLine="0" shrinkToFit="0" readingOrder="0"/>
      <protection locked="0" hidden="0"/>
    </dxf>
    <dxf>
      <fill>
        <patternFill patternType="none">
          <fgColor indexed="64"/>
          <bgColor auto="1"/>
        </patternFill>
      </fill>
      <protection locked="1" hidden="0"/>
    </dxf>
    <dxf>
      <fill>
        <patternFill patternType="solid">
          <fgColor indexed="64"/>
          <bgColor rgb="FFFFFFCC"/>
        </patternFill>
      </fill>
      <protection locked="1" hidden="0"/>
    </dxf>
    <dxf>
      <protection locked="1" hidden="0"/>
    </dxf>
    <dxf>
      <protection locked="1" hidden="0"/>
    </dxf>
    <dxf>
      <fill>
        <patternFill patternType="solid">
          <fgColor indexed="64"/>
          <bgColor rgb="FFFFFFCC"/>
        </patternFill>
      </fill>
      <protection locked="1" hidden="0"/>
    </dxf>
    <dxf>
      <fill>
        <patternFill patternType="solid">
          <fgColor indexed="64"/>
          <bgColor rgb="FFFFFFCC"/>
        </patternFill>
      </fill>
      <protection locked="1" hidden="0"/>
    </dxf>
    <dxf>
      <protection locked="1" hidden="0"/>
    </dxf>
    <dxf>
      <font>
        <b/>
        <i val="0"/>
        <strike val="0"/>
        <condense val="0"/>
        <extend val="0"/>
        <outline val="0"/>
        <shadow val="0"/>
        <u val="none"/>
        <vertAlign val="baseline"/>
        <sz val="11"/>
        <color theme="1"/>
        <name val="Aptos Narrow"/>
        <family val="2"/>
        <scheme val="minor"/>
      </font>
      <protection locked="1" hidden="0"/>
    </dxf>
    <dxf>
      <fill>
        <patternFill patternType="solid">
          <fgColor indexed="64"/>
          <bgColor theme="0" tint="-4.9989318521683403E-2"/>
        </patternFill>
      </fill>
      <protection locked="1" hidden="0"/>
    </dxf>
    <dxf>
      <protection locked="1" hidden="0"/>
    </dxf>
    <dxf>
      <border diagonalUp="0" diagonalDown="0" outline="0">
        <left style="thin">
          <color theme="7"/>
        </left>
        <right/>
        <top style="thin">
          <color theme="7"/>
        </top>
        <bottom/>
      </border>
      <protection locked="1" hidden="0"/>
    </dxf>
    <dxf>
      <border diagonalUp="0" diagonalDown="0" outline="0">
        <left style="thin">
          <color theme="7"/>
        </left>
        <right/>
        <top/>
        <bottom/>
      </border>
      <protection locked="1" hidden="0"/>
    </dxf>
    <dxf>
      <protection locked="1" hidden="0"/>
    </dxf>
    <dxf>
      <protection locked="1" hidden="0"/>
    </dxf>
    <dxf>
      <numFmt numFmtId="0" formatCode="General"/>
      <fill>
        <patternFill patternType="solid">
          <fgColor indexed="64"/>
          <bgColor theme="0" tint="-4.9989318521683403E-2"/>
        </patternFill>
      </fill>
      <protection locked="1" hidden="0"/>
    </dxf>
    <dxf>
      <fill>
        <patternFill patternType="none">
          <fgColor indexed="64"/>
          <bgColor auto="1"/>
        </patternFill>
      </fill>
      <protection locked="1" hidden="0"/>
    </dxf>
    <dxf>
      <fill>
        <patternFill patternType="solid">
          <fgColor indexed="64"/>
          <bgColor rgb="FFFFFFCC"/>
        </patternFill>
      </fill>
      <protection locked="0" hidden="0"/>
    </dxf>
    <dxf>
      <font>
        <b val="0"/>
        <i val="0"/>
        <strike val="0"/>
        <condense val="0"/>
        <extend val="0"/>
        <outline val="0"/>
        <shadow val="0"/>
        <u val="none"/>
        <vertAlign val="baseline"/>
        <sz val="11"/>
        <color theme="1"/>
        <name val="Aptos Narrow"/>
        <family val="2"/>
        <scheme val="minor"/>
      </font>
      <protection locked="1" hidden="0"/>
    </dxf>
    <dxf>
      <font>
        <b val="0"/>
        <i val="0"/>
        <strike val="0"/>
        <condense val="0"/>
        <extend val="0"/>
        <outline val="0"/>
        <shadow val="0"/>
        <u val="none"/>
        <vertAlign val="baseline"/>
        <sz val="11"/>
        <color theme="1"/>
        <name val="Aptos Narrow"/>
        <family val="2"/>
        <scheme val="minor"/>
      </font>
      <protection locked="1" hidden="0"/>
    </dxf>
    <dxf>
      <font>
        <b val="0"/>
        <i val="0"/>
        <strike val="0"/>
        <condense val="0"/>
        <extend val="0"/>
        <outline val="0"/>
        <shadow val="0"/>
        <u val="none"/>
        <vertAlign val="baseline"/>
        <sz val="11"/>
        <color theme="1"/>
        <name val="Aptos Narrow"/>
        <family val="2"/>
        <scheme val="minor"/>
      </font>
      <fill>
        <patternFill patternType="none">
          <fgColor indexed="64"/>
          <bgColor auto="1"/>
        </patternFill>
      </fill>
      <protection locked="1" hidden="0"/>
    </dxf>
    <dxf>
      <border diagonalUp="0" diagonalDown="0">
        <left/>
        <right/>
        <top/>
        <bottom style="thin">
          <color theme="6"/>
        </bottom>
      </border>
    </dxf>
    <dxf>
      <protection locked="1" hidden="0"/>
    </dxf>
    <dxf>
      <protection locked="1" hidden="0"/>
    </dxf>
    <dxf>
      <numFmt numFmtId="0" formatCode="General"/>
      <fill>
        <patternFill patternType="solid">
          <fgColor indexed="64"/>
          <bgColor theme="0" tint="-4.9989318521683403E-2"/>
        </patternFill>
      </fill>
      <protection locked="1" hidden="0"/>
    </dxf>
    <dxf>
      <fill>
        <patternFill patternType="solid">
          <fgColor indexed="64"/>
          <bgColor rgb="FFFFFFCC"/>
        </patternFill>
      </fill>
      <protection locked="0" hidden="0"/>
    </dxf>
    <dxf>
      <protection locked="1" hidden="0"/>
    </dxf>
    <dxf>
      <fill>
        <patternFill patternType="none">
          <fgColor indexed="64"/>
          <bgColor auto="1"/>
        </patternFill>
      </fill>
      <protection locked="1" hidden="0"/>
    </dxf>
    <dxf>
      <protection locked="1" hidden="0"/>
    </dxf>
    <dxf>
      <protection locked="1" hidden="0"/>
    </dxf>
    <dxf>
      <font>
        <b val="0"/>
        <i val="0"/>
        <strike val="0"/>
        <condense val="0"/>
        <extend val="0"/>
        <outline val="0"/>
        <shadow val="0"/>
        <u val="none"/>
        <vertAlign val="baseline"/>
        <sz val="11"/>
        <color theme="1"/>
        <name val="Aptos"/>
        <family val="2"/>
        <scheme val="none"/>
      </font>
      <numFmt numFmtId="0" formatCode="General"/>
      <fill>
        <patternFill patternType="solid">
          <fgColor indexed="64"/>
          <bgColor theme="0" tint="-4.9989318521683403E-2"/>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1"/>
        <color theme="1"/>
        <name val="Aptos"/>
        <family val="2"/>
        <scheme val="none"/>
      </font>
      <alignment horizontal="right" vertical="center" textRotation="0" wrapText="0" indent="0" justifyLastLine="0" shrinkToFit="0" readingOrder="0"/>
      <protection locked="1" hidden="0"/>
    </dxf>
    <dxf>
      <font>
        <b val="0"/>
        <i val="0"/>
        <strike val="0"/>
        <condense val="0"/>
        <extend val="0"/>
        <outline val="0"/>
        <shadow val="0"/>
        <u val="none"/>
        <vertAlign val="baseline"/>
        <sz val="11"/>
        <color theme="1"/>
        <name val="Aptos"/>
        <family val="2"/>
        <scheme val="none"/>
      </font>
      <fill>
        <patternFill patternType="solid">
          <fgColor indexed="64"/>
          <bgColor rgb="FFFFFFCC"/>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11"/>
        <color theme="1"/>
        <name val="Aptos"/>
        <family val="2"/>
        <scheme val="none"/>
      </font>
      <alignment horizontal="left" vertical="center" textRotation="0" wrapText="0" indent="0" justifyLastLine="0" shrinkToFit="0" readingOrder="0"/>
      <protection locked="1" hidden="0"/>
    </dxf>
    <dxf>
      <font>
        <b/>
        <i val="0"/>
        <strike val="0"/>
        <condense val="0"/>
        <extend val="0"/>
        <outline val="0"/>
        <shadow val="0"/>
        <u val="none"/>
        <vertAlign val="baseline"/>
        <sz val="11"/>
        <color theme="1"/>
        <name val="Aptos Narrow"/>
        <family val="2"/>
        <scheme val="minor"/>
      </font>
      <alignment horizontal="left" vertical="bottom" textRotation="0" wrapText="0" indent="0" justifyLastLine="0" shrinkToFit="0" readingOrder="0"/>
      <protection locked="1" hidden="0"/>
    </dxf>
    <dxf>
      <numFmt numFmtId="0" formatCode="General"/>
      <fill>
        <patternFill patternType="solid">
          <fgColor indexed="64"/>
          <bgColor theme="0" tint="-4.9989318521683403E-2"/>
        </patternFill>
      </fill>
      <protection locked="1" hidden="0"/>
    </dxf>
    <dxf>
      <protection locked="1" hidden="0"/>
    </dxf>
    <dxf>
      <font>
        <b val="0"/>
        <i val="0"/>
        <strike val="0"/>
        <condense val="0"/>
        <extend val="0"/>
        <outline val="0"/>
        <shadow val="0"/>
        <u val="none"/>
        <vertAlign val="baseline"/>
        <sz val="11"/>
        <color theme="1"/>
        <name val="Aptos"/>
        <family val="2"/>
        <scheme val="none"/>
      </font>
      <fill>
        <patternFill patternType="solid">
          <fgColor indexed="64"/>
          <bgColor rgb="FFFFFFCC"/>
        </patternFill>
      </fill>
      <alignment horizontal="general" vertical="center" textRotation="0" wrapText="0" indent="0" justifyLastLine="0" shrinkToFit="0" readingOrder="0"/>
      <protection locked="0" hidden="0"/>
    </dxf>
    <dxf>
      <protection locked="1" hidden="0"/>
    </dxf>
    <dxf>
      <protection locked="1" hidden="0"/>
    </dxf>
    <dxf>
      <numFmt numFmtId="0" formatCode="General"/>
      <fill>
        <patternFill patternType="solid">
          <fgColor indexed="64"/>
          <bgColor theme="0" tint="-4.9989318521683403E-2"/>
        </patternFill>
      </fill>
      <protection locked="1" hidden="0"/>
    </dxf>
    <dxf>
      <protection locked="1" hidden="0"/>
    </dxf>
    <dxf>
      <fill>
        <patternFill patternType="solid">
          <fgColor indexed="64"/>
          <bgColor rgb="FFFFFFCC"/>
        </patternFill>
      </fill>
      <protection locked="0" hidden="0"/>
    </dxf>
    <dxf>
      <protection locked="1" hidden="0"/>
    </dxf>
    <dxf>
      <protection locked="1" hidden="0"/>
    </dxf>
    <dxf>
      <font>
        <b val="0"/>
        <i val="0"/>
        <strike val="0"/>
        <condense val="0"/>
        <extend val="0"/>
        <outline val="0"/>
        <shadow val="0"/>
        <u val="none"/>
        <vertAlign val="baseline"/>
        <sz val="11"/>
        <color theme="1"/>
        <name val="Aptos"/>
        <family val="2"/>
        <scheme val="none"/>
      </font>
      <numFmt numFmtId="0" formatCode="General"/>
      <fill>
        <patternFill>
          <fgColor indexed="64"/>
          <bgColor theme="0" tint="-4.9989318521683403E-2"/>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1"/>
        <color theme="1"/>
        <name val="Aptos"/>
        <family val="2"/>
        <scheme val="none"/>
      </font>
      <alignment horizontal="right" vertical="center" textRotation="0" wrapText="0" indent="0" justifyLastLine="0" shrinkToFit="0" readingOrder="0"/>
      <protection locked="1" hidden="0"/>
    </dxf>
    <dxf>
      <font>
        <b val="0"/>
        <i val="0"/>
        <strike val="0"/>
        <condense val="0"/>
        <extend val="0"/>
        <outline val="0"/>
        <shadow val="0"/>
        <u val="none"/>
        <vertAlign val="baseline"/>
        <sz val="11"/>
        <color theme="1"/>
        <name val="Aptos"/>
        <family val="2"/>
        <scheme val="none"/>
      </font>
      <fill>
        <patternFill patternType="solid">
          <fgColor indexed="64"/>
          <bgColor rgb="FFFFFFCC"/>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11"/>
        <color theme="1"/>
        <name val="Aptos"/>
        <family val="2"/>
        <scheme val="none"/>
      </font>
      <alignment horizontal="left" vertical="center" textRotation="0" wrapText="0" indent="0" justifyLastLine="0" shrinkToFit="0" readingOrder="0"/>
      <protection locked="1" hidden="0"/>
    </dxf>
    <dxf>
      <font>
        <b/>
        <i val="0"/>
        <strike val="0"/>
        <condense val="0"/>
        <extend val="0"/>
        <outline val="0"/>
        <shadow val="0"/>
        <u val="none"/>
        <vertAlign val="baseline"/>
        <sz val="11"/>
        <color theme="1"/>
        <name val="Aptos Narrow"/>
        <family val="2"/>
        <scheme val="minor"/>
      </font>
      <alignment horizontal="left" vertical="bottom" textRotation="0" wrapText="0" indent="0" justifyLastLine="0" shrinkToFit="0" readingOrder="0"/>
      <protection locked="1" hidden="0"/>
    </dxf>
    <dxf>
      <numFmt numFmtId="0" formatCode="General"/>
      <fill>
        <patternFill patternType="solid">
          <fgColor indexed="64"/>
          <bgColor theme="0" tint="-4.9989318521683403E-2"/>
        </patternFill>
      </fill>
      <protection locked="1" hidden="0"/>
    </dxf>
    <dxf>
      <protection locked="1" hidden="0"/>
    </dxf>
    <dxf>
      <fill>
        <patternFill patternType="solid">
          <fgColor indexed="64"/>
          <bgColor rgb="FFFFFFCC"/>
        </patternFill>
      </fill>
      <protection locked="0" hidden="0"/>
    </dxf>
    <dxf>
      <protection locked="1" hidden="0"/>
    </dxf>
    <dxf>
      <font>
        <b/>
        <i val="0"/>
        <strike val="0"/>
        <condense val="0"/>
        <extend val="0"/>
        <outline val="0"/>
        <shadow val="0"/>
        <u val="none"/>
        <vertAlign val="baseline"/>
        <sz val="11"/>
        <color theme="1"/>
        <name val="Aptos Narrow"/>
        <family val="2"/>
        <scheme val="minor"/>
      </font>
      <alignment horizontal="left" vertical="bottom" textRotation="0" wrapText="0" indent="0" justifyLastLine="0" shrinkToFit="0" readingOrder="0"/>
      <protection locked="1" hidden="0"/>
    </dxf>
    <dxf>
      <numFmt numFmtId="0" formatCode="General"/>
      <fill>
        <patternFill patternType="solid">
          <fgColor indexed="64"/>
          <bgColor theme="0" tint="-4.9989318521683403E-2"/>
        </patternFill>
      </fill>
      <protection locked="1" hidden="0"/>
    </dxf>
    <dxf>
      <protection locked="1" hidden="0"/>
    </dxf>
    <dxf>
      <fill>
        <patternFill patternType="solid">
          <fgColor indexed="64"/>
          <bgColor rgb="FFFFFFCC"/>
        </patternFill>
      </fill>
      <protection locked="0" hidden="0"/>
    </dxf>
    <dxf>
      <protection locked="1" hidden="0"/>
    </dxf>
    <dxf>
      <font>
        <b/>
        <i val="0"/>
        <strike val="0"/>
        <condense val="0"/>
        <extend val="0"/>
        <outline val="0"/>
        <shadow val="0"/>
        <u val="none"/>
        <vertAlign val="baseline"/>
        <sz val="11"/>
        <color theme="1"/>
        <name val="Aptos Narrow"/>
        <family val="2"/>
        <scheme val="minor"/>
      </font>
      <alignment horizontal="left" vertical="bottom" textRotation="0" wrapText="0" indent="0" justifyLastLine="0" shrinkToFit="0" readingOrder="0"/>
      <protection locked="1" hidden="0"/>
    </dxf>
    <dxf>
      <numFmt numFmtId="0" formatCode="General"/>
      <alignment horizontal="general" vertical="center" textRotation="0" wrapText="1" indent="0" justifyLastLine="0" shrinkToFit="0" readingOrder="0"/>
      <protection locked="1" hidden="0"/>
    </dxf>
    <dxf>
      <font>
        <color theme="1"/>
      </font>
      <alignment horizontal="general" vertical="center" textRotation="0" wrapText="1" indent="0" justifyLastLine="0" shrinkToFit="0" readingOrder="0"/>
      <protection locked="1" hidden="0"/>
    </dxf>
    <dxf>
      <numFmt numFmtId="0" formatCode="General"/>
      <alignment horizontal="general" vertical="center" textRotation="0" wrapText="1" indent="0" justifyLastLine="0" shrinkToFit="0" readingOrder="0"/>
      <protection locked="1" hidden="0"/>
    </dxf>
    <dxf>
      <alignment horizontal="general" vertical="center" textRotation="0" wrapText="1" indent="0" justifyLastLine="0" shrinkToFit="0" readingOrder="0"/>
      <protection locked="1" hidden="0"/>
    </dxf>
    <dxf>
      <alignment horizontal="general" vertical="center" textRotation="0" wrapText="1" indent="0" justifyLastLine="0" shrinkToFit="0" readingOrder="0"/>
      <protection locked="1" hidden="0"/>
    </dxf>
    <dxf>
      <fill>
        <patternFill patternType="solid">
          <fgColor indexed="64"/>
          <bgColor rgb="FFFFFFD9"/>
        </patternFill>
      </fill>
      <alignment horizontal="general" vertical="center" textRotation="0" wrapText="1" indent="0" justifyLastLine="0" shrinkToFit="0" readingOrder="0"/>
      <protection locked="0" hidden="0"/>
    </dxf>
    <dxf>
      <fill>
        <patternFill patternType="solid">
          <fgColor indexed="64"/>
          <bgColor rgb="FFFFFFD9"/>
        </patternFill>
      </fill>
      <alignment horizontal="general" vertical="center" textRotation="0" wrapText="1" indent="0" justifyLastLine="0" shrinkToFit="0" readingOrder="0"/>
      <protection locked="0" hidden="0"/>
    </dxf>
    <dxf>
      <fill>
        <patternFill patternType="solid">
          <fgColor indexed="64"/>
          <bgColor rgb="FFFFFFD9"/>
        </patternFill>
      </fill>
      <alignment horizontal="general" vertical="center" textRotation="0" wrapText="1" indent="0" justifyLastLine="0" shrinkToFit="0" readingOrder="0"/>
      <protection locked="0" hidden="0"/>
    </dxf>
    <dxf>
      <fill>
        <patternFill patternType="solid">
          <fgColor indexed="64"/>
          <bgColor rgb="FFFFFFD9"/>
        </patternFill>
      </fill>
      <alignment horizontal="general" vertical="center" textRotation="0" wrapText="1" indent="0" justifyLastLine="0" shrinkToFit="0" readingOrder="0"/>
      <protection locked="0" hidden="0"/>
    </dxf>
    <dxf>
      <fill>
        <patternFill patternType="solid">
          <fgColor indexed="64"/>
          <bgColor rgb="FFFFFFD9"/>
        </patternFill>
      </fill>
      <alignment horizontal="general" vertical="center" textRotation="0" wrapText="1" indent="0" justifyLastLine="0" shrinkToFit="0" readingOrder="0"/>
      <protection locked="0" hidden="0"/>
    </dxf>
    <dxf>
      <fill>
        <patternFill patternType="solid">
          <fgColor indexed="64"/>
          <bgColor rgb="FFFFFFD9"/>
        </patternFill>
      </fill>
      <alignment horizontal="general" vertical="center" textRotation="0" wrapText="1" indent="0" justifyLastLine="0" shrinkToFit="0" readingOrder="0"/>
      <protection locked="0" hidden="0"/>
    </dxf>
    <dxf>
      <fill>
        <patternFill patternType="solid">
          <fgColor indexed="64"/>
          <bgColor rgb="FFFFFFD9"/>
        </patternFill>
      </fill>
      <alignment horizontal="general" vertical="center" textRotation="0" wrapText="1" indent="0" justifyLastLine="0" shrinkToFit="0" readingOrder="0"/>
      <protection locked="0" hidden="0"/>
    </dxf>
    <dxf>
      <numFmt numFmtId="0" formatCode="General"/>
      <fill>
        <patternFill patternType="solid">
          <fgColor indexed="64"/>
          <bgColor rgb="FFFFFFD9"/>
        </patternFill>
      </fill>
      <alignment horizontal="general" vertical="center" textRotation="0" wrapText="0" indent="0" justifyLastLine="0" shrinkToFit="0" readingOrder="0"/>
      <protection locked="0" hidden="0"/>
    </dxf>
    <dxf>
      <fill>
        <patternFill patternType="solid">
          <fgColor indexed="64"/>
          <bgColor rgb="FFFFFFD9"/>
        </patternFill>
      </fill>
      <alignment horizontal="general" vertical="center" textRotation="0" wrapText="1" indent="0" justifyLastLine="0" shrinkToFit="0" readingOrder="0"/>
      <protection locked="0" hidden="0"/>
    </dxf>
    <dxf>
      <numFmt numFmtId="0" formatCode="General"/>
      <alignment horizontal="general" vertical="center" textRotation="0" wrapText="1" indent="0" justifyLastLine="0" shrinkToFit="0" readingOrder="0"/>
      <protection locked="1" hidden="0"/>
    </dxf>
    <dxf>
      <numFmt numFmtId="0" formatCode="General"/>
      <alignment horizontal="general" vertical="center" textRotation="0" wrapText="1" indent="0" justifyLastLine="0" shrinkToFit="0" readingOrder="0"/>
      <protection locked="1" hidden="0"/>
    </dxf>
    <dxf>
      <numFmt numFmtId="0" formatCode="General"/>
      <alignment horizontal="general" vertical="center" textRotation="0" wrapText="1" indent="0" justifyLastLine="0" shrinkToFit="0" readingOrder="0"/>
      <protection locked="1" hidden="0"/>
    </dxf>
    <dxf>
      <font>
        <b val="0"/>
        <i val="0"/>
        <strike val="0"/>
        <outline val="0"/>
        <shadow val="0"/>
        <u val="none"/>
        <vertAlign val="baseline"/>
        <name val="Aptos Narrow"/>
        <family val="2"/>
        <scheme val="minor"/>
      </font>
      <alignment horizontal="general" vertical="center" textRotation="0" wrapText="1" indent="0" justifyLastLine="0" shrinkToFit="0" readingOrder="0"/>
      <protection locked="1" hidden="0"/>
    </dxf>
    <dxf>
      <alignment horizontal="general" vertical="center" textRotation="0" wrapText="0" indent="0" justifyLastLine="0" shrinkToFit="0" readingOrder="0"/>
      <protection locked="1" hidden="0"/>
    </dxf>
    <dxf>
      <alignment horizontal="general" vertical="center" textRotation="0" wrapText="0" indent="0" justifyLastLine="0" shrinkToFit="0" readingOrder="0"/>
      <protection locked="1" hidden="0"/>
    </dxf>
    <dxf>
      <fill>
        <patternFill patternType="none">
          <fgColor indexed="64"/>
          <bgColor auto="1"/>
        </patternFill>
      </fill>
      <alignment horizontal="general" vertical="center" textRotation="0" wrapText="0" indent="0" justifyLastLine="0" shrinkToFit="0" readingOrder="0"/>
      <protection locked="1" hidden="0"/>
    </dxf>
    <dxf>
      <fill>
        <patternFill patternType="solid">
          <fgColor indexed="64"/>
          <bgColor rgb="FFFFFFD9"/>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protection locked="1" hidden="0"/>
    </dxf>
    <dxf>
      <alignment horizontal="general" vertical="bottom" textRotation="0" wrapText="1" indent="0" justifyLastLine="0" shrinkToFit="0" readingOrder="0"/>
      <protection locked="1" hidden="0"/>
    </dxf>
  </dxfs>
  <tableStyles count="0" defaultTableStyle="TableStyleMedium2" defaultPivotStyle="PivotStyleLight16"/>
  <colors>
    <mruColors>
      <color rgb="FFFFFFD9"/>
      <color rgb="FFFFFFCC"/>
      <color rgb="FF17C4AB"/>
      <color rgb="FF62ECD8"/>
      <color rgb="FF0B6255"/>
      <color rgb="FFFFFFFF"/>
      <color rgb="FFF5FBC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2.emf"/></Relationships>
</file>

<file path=xl/drawings/_rels/drawing8.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1</xdr:col>
      <xdr:colOff>38099</xdr:colOff>
      <xdr:row>22</xdr:row>
      <xdr:rowOff>1533524</xdr:rowOff>
    </xdr:from>
    <xdr:to>
      <xdr:col>4</xdr:col>
      <xdr:colOff>1190624</xdr:colOff>
      <xdr:row>31</xdr:row>
      <xdr:rowOff>87923</xdr:rowOff>
    </xdr:to>
    <xdr:sp macro="" textlink="">
      <xdr:nvSpPr>
        <xdr:cNvPr id="2" name="TextBox 1">
          <a:extLst>
            <a:ext uri="{FF2B5EF4-FFF2-40B4-BE49-F238E27FC236}">
              <a16:creationId xmlns:a16="http://schemas.microsoft.com/office/drawing/2014/main" id="{0DAE7292-C7D6-228A-5838-9CB96E864EC4}"/>
            </a:ext>
          </a:extLst>
        </xdr:cNvPr>
        <xdr:cNvSpPr txBox="1"/>
      </xdr:nvSpPr>
      <xdr:spPr>
        <a:xfrm>
          <a:off x="221272" y="8816486"/>
          <a:ext cx="8516083" cy="1807552"/>
        </a:xfrm>
        <a:prstGeom prst="rect">
          <a:avLst/>
        </a:prstGeom>
        <a:solidFill>
          <a:schemeClr val="lt1"/>
        </a:solidFill>
        <a:ln w="9525" cmpd="sng">
          <a:solidFill>
            <a:schemeClr val="accent6"/>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91440" tIns="91440" rIns="91440" bIns="91440" rtlCol="0" anchor="t"/>
        <a:lstStyle/>
        <a:p>
          <a:r>
            <a:rPr lang="en-US" sz="1100"/>
            <a:t>This file was produced by the Innovation Center for U.S. Dairy. Founded by Dairy Management Inc. (DMI), the Innovation Center for U.S. Dairy is an organization that works with leaders from across the dairy value chain to align on pre-competitive priorities, drive progress and speak with one voice. DMI and its related organizations work to increase sales and demand for dairy through research, education and innovation, and to maintain confidence in dairy foods, farms and businesses. DMI manages the dairy checkoff which was created by American dairy farmers and is funded by the nation’s dairy farm families and those that import dairy into the U.S. DMI, the Innovation Center for U.S. Dairy and its related organizations cannot and do not seek to influence governmental policy or action.</a:t>
          </a:r>
        </a:p>
        <a:p>
          <a:endParaRPr lang="en-US" sz="1100"/>
        </a:p>
        <a:p>
          <a:r>
            <a:rPr lang="en-US" sz="1100"/>
            <a:t>Material in this template may be reproduced and distributed without advance permission, but only if attributed. If reproduced substantially or entirely, it should include all copyright and trademark notices.</a:t>
          </a:r>
        </a:p>
      </xdr:txBody>
    </xdr:sp>
    <xdr:clientData/>
  </xdr:twoCellAnchor>
  <xdr:twoCellAnchor editAs="oneCell">
    <xdr:from>
      <xdr:col>1</xdr:col>
      <xdr:colOff>43180</xdr:colOff>
      <xdr:row>22</xdr:row>
      <xdr:rowOff>636270</xdr:rowOff>
    </xdr:from>
    <xdr:to>
      <xdr:col>3</xdr:col>
      <xdr:colOff>398780</xdr:colOff>
      <xdr:row>22</xdr:row>
      <xdr:rowOff>1321022</xdr:rowOff>
    </xdr:to>
    <xdr:pic>
      <xdr:nvPicPr>
        <xdr:cNvPr id="6" name="Picture 5">
          <a:extLst>
            <a:ext uri="{FF2B5EF4-FFF2-40B4-BE49-F238E27FC236}">
              <a16:creationId xmlns:a16="http://schemas.microsoft.com/office/drawing/2014/main" id="{677333A7-1008-2B78-20FA-2451699C66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0980" y="7227570"/>
          <a:ext cx="2835910" cy="68602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3175</xdr:colOff>
      <xdr:row>0</xdr:row>
      <xdr:rowOff>3175</xdr:rowOff>
    </xdr:from>
    <xdr:to>
      <xdr:col>0</xdr:col>
      <xdr:colOff>66675</xdr:colOff>
      <xdr:row>0</xdr:row>
      <xdr:rowOff>105767</xdr:rowOff>
    </xdr:to>
    <xdr:sp macro="" textlink="">
      <xdr:nvSpPr>
        <xdr:cNvPr id="2" name="TextBox 1">
          <a:extLst>
            <a:ext uri="{FF2B5EF4-FFF2-40B4-BE49-F238E27FC236}">
              <a16:creationId xmlns:a16="http://schemas.microsoft.com/office/drawing/2014/main" id="{8C57E68C-A43E-B5EE-57FD-A8E820E1A159}"/>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X1A0T</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3175</xdr:colOff>
      <xdr:row>0</xdr:row>
      <xdr:rowOff>3175</xdr:rowOff>
    </xdr:from>
    <xdr:to>
      <xdr:col>0</xdr:col>
      <xdr:colOff>66675</xdr:colOff>
      <xdr:row>0</xdr:row>
      <xdr:rowOff>105767</xdr:rowOff>
    </xdr:to>
    <xdr:sp macro="" textlink="">
      <xdr:nvSpPr>
        <xdr:cNvPr id="2" name="TextBox 1">
          <a:extLst>
            <a:ext uri="{FF2B5EF4-FFF2-40B4-BE49-F238E27FC236}">
              <a16:creationId xmlns:a16="http://schemas.microsoft.com/office/drawing/2014/main" id="{4C3C0BE1-19AA-3FEC-B46B-819A05FAA71A}"/>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X2A0T</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3175</xdr:colOff>
      <xdr:row>0</xdr:row>
      <xdr:rowOff>3175</xdr:rowOff>
    </xdr:from>
    <xdr:to>
      <xdr:col>0</xdr:col>
      <xdr:colOff>66675</xdr:colOff>
      <xdr:row>0</xdr:row>
      <xdr:rowOff>105767</xdr:rowOff>
    </xdr:to>
    <xdr:sp macro="" textlink="">
      <xdr:nvSpPr>
        <xdr:cNvPr id="2" name="TextBox 1">
          <a:extLst>
            <a:ext uri="{FF2B5EF4-FFF2-40B4-BE49-F238E27FC236}">
              <a16:creationId xmlns:a16="http://schemas.microsoft.com/office/drawing/2014/main" id="{7250D3F8-74A2-FA9D-9BC9-6D22B32E4AA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X3A0T</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3175</xdr:colOff>
      <xdr:row>0</xdr:row>
      <xdr:rowOff>3175</xdr:rowOff>
    </xdr:from>
    <xdr:to>
      <xdr:col>0</xdr:col>
      <xdr:colOff>66675</xdr:colOff>
      <xdr:row>0</xdr:row>
      <xdr:rowOff>105767</xdr:rowOff>
    </xdr:to>
    <xdr:sp macro="" textlink="">
      <xdr:nvSpPr>
        <xdr:cNvPr id="2" name="TextBox 1">
          <a:extLst>
            <a:ext uri="{FF2B5EF4-FFF2-40B4-BE49-F238E27FC236}">
              <a16:creationId xmlns:a16="http://schemas.microsoft.com/office/drawing/2014/main" id="{C9203444-F738-60BE-BAE1-799B0A38A658}"/>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X4A0T</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3175</xdr:colOff>
      <xdr:row>0</xdr:row>
      <xdr:rowOff>3175</xdr:rowOff>
    </xdr:from>
    <xdr:to>
      <xdr:col>0</xdr:col>
      <xdr:colOff>66675</xdr:colOff>
      <xdr:row>0</xdr:row>
      <xdr:rowOff>105767</xdr:rowOff>
    </xdr:to>
    <xdr:sp macro="" textlink="">
      <xdr:nvSpPr>
        <xdr:cNvPr id="2" name="TextBox 1">
          <a:extLst>
            <a:ext uri="{FF2B5EF4-FFF2-40B4-BE49-F238E27FC236}">
              <a16:creationId xmlns:a16="http://schemas.microsoft.com/office/drawing/2014/main" id="{F33B5FE1-290A-2194-639B-7A6F86F1C50D}"/>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X5A0T</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0</xdr:colOff>
      <xdr:row>5</xdr:row>
      <xdr:rowOff>0</xdr:rowOff>
    </xdr:from>
    <xdr:to>
      <xdr:col>1</xdr:col>
      <xdr:colOff>1870075</xdr:colOff>
      <xdr:row>5</xdr:row>
      <xdr:rowOff>1541780</xdr:rowOff>
    </xdr:to>
    <xdr:pic>
      <xdr:nvPicPr>
        <xdr:cNvPr id="5" name="Picture 4">
          <a:extLst>
            <a:ext uri="{FF2B5EF4-FFF2-40B4-BE49-F238E27FC236}">
              <a16:creationId xmlns:a16="http://schemas.microsoft.com/office/drawing/2014/main" id="{EBAD93B3-8900-D78F-F0AF-BB7AE12519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9550" y="882650"/>
          <a:ext cx="1873250" cy="1549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190499</xdr:colOff>
      <xdr:row>0</xdr:row>
      <xdr:rowOff>190499</xdr:rowOff>
    </xdr:from>
    <xdr:to>
      <xdr:col>15</xdr:col>
      <xdr:colOff>609005</xdr:colOff>
      <xdr:row>35</xdr:row>
      <xdr:rowOff>133350</xdr:rowOff>
    </xdr:to>
    <xdr:pic>
      <xdr:nvPicPr>
        <xdr:cNvPr id="2" name="Picture 1">
          <a:extLst>
            <a:ext uri="{FF2B5EF4-FFF2-40B4-BE49-F238E27FC236}">
              <a16:creationId xmlns:a16="http://schemas.microsoft.com/office/drawing/2014/main" id="{E5D70207-72D2-4FBF-9713-951351C996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90499" y="190499"/>
          <a:ext cx="9143406" cy="6610351"/>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7D6245E1-9428-4576-AF33-821A1A2CF717}" name="tblTopicMapping" displayName="tblTopicMapping" ref="B12:W42" totalsRowShown="0" headerRowDxfId="162" dataDxfId="161">
  <autoFilter ref="B12:W42" xr:uid="{0843A187-B72D-4381-A80B-87625884E91B}"/>
  <sortState xmlns:xlrd2="http://schemas.microsoft.com/office/spreadsheetml/2017/richdata2" ref="B13:W38">
    <sortCondition ref="I13:I38"/>
    <sortCondition ref="D13:D38"/>
  </sortState>
  <tableColumns count="22">
    <tableColumn id="1" xr3:uid="{2EFE5FAF-CEF6-45E0-9C39-4B7502BF46E1}" name="Dimension" dataDxfId="160"/>
    <tableColumn id="21" xr3:uid="{C162CA64-9CBC-4E96-8944-676955EB85DA}" name="ID" dataDxfId="159"/>
    <tableColumn id="2" xr3:uid="{AEBEB0AB-1FBC-4578-B592-EA95FFF3845E}" name="Topic in U.S. Dairy MA" dataDxfId="158"/>
    <tableColumn id="10" xr3:uid="{3B6B908D-8037-42FC-8BF8-C0CA6B0712E0}" name="Description" dataDxfId="157"/>
    <tableColumn id="6" xr3:uid="{065F305D-291C-4665-B979-C0681F179FA5}" name="Interconnected Topics" dataDxfId="156"/>
    <tableColumn id="22" xr3:uid="{58949F64-2EEA-447B-A23F-AB37060FB451}" name="Significance of Impacts" dataDxfId="155"/>
    <tableColumn id="16" xr3:uid="{189C8397-D5D1-4E0C-AEE0-718E9183D980}" name="Financial Significance" dataDxfId="154"/>
    <tableColumn id="23" xr3:uid="{84BF61CD-DC0C-4C5F-ADC8-39D3EF04A96D}" name="Materiality Tier" dataDxfId="153"/>
    <tableColumn id="26" xr3:uid="{BA3F8735-404D-4A32-9937-9A4A591B1F49}" name="Relevant to Organization" dataDxfId="152"/>
    <tableColumn id="9" xr3:uid="{6D814DB0-76DB-4082-BF78-C169AFE26FBF}" name="Organization's Topic" dataDxfId="151"/>
    <tableColumn id="18" xr3:uid="{75B6F642-A35A-46AC-A3BD-AFA1BB2F8D5F}" name="Notes on Relevance" dataDxfId="150"/>
    <tableColumn id="19" xr3:uid="{92DA0E50-BCF2-453C-9D4C-0C4D67B03C1F}" name="Organizational Relationship" dataDxfId="149"/>
    <tableColumn id="20" xr3:uid="{24412E43-EEC2-4A26-8D03-7B163A110E04}" name="Downstream" dataDxfId="148"/>
    <tableColumn id="17" xr3:uid="{E5DA19E3-159F-45EF-9F27-DF97578932E2}" name="Relationship to Impacts" dataDxfId="147"/>
    <tableColumn id="13" xr3:uid="{BFE9934E-6F48-4A01-8D1A-696DD7D5CD14}" name="Past MA Result" dataDxfId="146"/>
    <tableColumn id="14" xr3:uid="{C382C1C8-3223-4608-A8A0-AB2E4D2A58A0}" name="Past MA: Significance of Impacts" dataDxfId="145"/>
    <tableColumn id="15" xr3:uid="{8F87F7D7-0E84-44D2-A4E7-B8DC16579D4B}" name="Past MA: Financial Significance" dataDxfId="144"/>
    <tableColumn id="4" xr3:uid="{2382E32F-E16C-4265-8875-A93EC67DC2D5}" name="U.S. Dairy Stewardship Commitment" dataDxfId="143"/>
    <tableColumn id="5" xr3:uid="{57FD1C54-9C2A-4317-8DAE-4EFC09891DAF}" name="Dairy Sustainability Framework (DSF) Criteria" dataDxfId="142"/>
    <tableColumn id="7" xr3:uid="{1E5894B3-788A-46AE-BEB2-01E9078DC7C4}" name="GRI Standards" dataDxfId="141"/>
    <tableColumn id="25" xr3:uid="{01363B48-C224-4309-8630-8E8CBB0C44F6}" name="SASB Standards" dataDxfId="140"/>
    <tableColumn id="8" xr3:uid="{12E3CC5B-C7B4-4C7E-8B1A-89A0F1FD40F4}" name="European Sustainability Reporting Standards (ESRS)" dataDxfId="139"/>
  </tableColumns>
  <tableStyleInfo name="TableStyleLight1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0E0D95AC-7CCA-42B2-8625-C989896390F6}" name="tblTopicSignificanceMateriality" displayName="tblTopicSignificanceMateriality" ref="B107:E123" totalsRowShown="0" headerRowDxfId="93" dataDxfId="92">
  <autoFilter ref="B107:E123" xr:uid="{0E0D95AC-7CCA-42B2-8625-C989896390F6}"/>
  <sortState xmlns:xlrd2="http://schemas.microsoft.com/office/spreadsheetml/2017/richdata2" ref="B108:E123">
    <sortCondition ref="B107:B123"/>
  </sortState>
  <tableColumns count="4">
    <tableColumn id="1" xr3:uid="{3813A1C9-EBA6-40A8-B256-7C2A094259A7}" name="Impact Significance" dataDxfId="91"/>
    <tableColumn id="2" xr3:uid="{D9C8AEB9-154A-48FA-9E95-98E6FDCE8B62}" name="Financial Significance" dataDxfId="90"/>
    <tableColumn id="3" xr3:uid="{A5A0C533-16AE-421B-8679-C480133A36E5}" name="Materiality Tier" dataDxfId="89"/>
    <tableColumn id="4" xr3:uid="{A8C381C2-D93E-485D-A5E6-A083BAC236CC}" name="Material" dataDxfId="88">
      <calculatedColumnFormula>_xlfn.XLOOKUP(tblTopicSignificanceMateriality[[#This Row],[Materiality Tier]],tblMaterialityTiers[Materiality Tier],tblMaterialityTiers[Material])</calculatedColumnFormula>
    </tableColumn>
  </tableColumns>
  <tableStyleInfo name="TableStyleLight9"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F780C758-F10F-45E0-9906-A9884072F29C}" name="tblMaterialityTiers" displayName="tblMaterialityTiers" ref="B90:D95" totalsRowShown="0" headerRowDxfId="87" dataDxfId="86">
  <autoFilter ref="B90:D95" xr:uid="{F780C758-F10F-45E0-9906-A9884072F29C}"/>
  <tableColumns count="3">
    <tableColumn id="1" xr3:uid="{DBB4EC61-5961-461A-AD49-1472C8797B81}" name="Materiality Tier" dataDxfId="85"/>
    <tableColumn id="2" xr3:uid="{7B28480E-F7EA-4CE7-A251-FA3C20F3FF55}" name="Material" dataDxfId="84"/>
    <tableColumn id="3" xr3:uid="{275575D9-90F5-4612-8DE6-F16C099A01D0}" name="Color" dataDxfId="83"/>
  </tableColumns>
  <tableStyleInfo name="TableStyleLight9"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4069A1E3-10E7-45A8-ABF7-AF348775908A}" name="tblTimeHorizons" displayName="tblTimeHorizons" ref="B52:C55" totalsRowShown="0" headerRowDxfId="82" dataDxfId="81">
  <autoFilter ref="B52:C55" xr:uid="{4069A1E3-10E7-45A8-ABF7-AF348775908A}"/>
  <tableColumns count="2">
    <tableColumn id="1" xr3:uid="{F717684C-3ADC-494F-9692-4B79CCB648EF}" name="Time Horizons" dataDxfId="80"/>
    <tableColumn id="2" xr3:uid="{242D166A-240C-481F-A12E-B4C5BEE87A5F}" name="Definition" dataDxfId="79"/>
  </tableColumns>
  <tableStyleInfo name="TableStyleLight9"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85EC3271-C0D3-4E96-B64E-10C19BF36F03}" name="tblSigCatMapping" displayName="tblSigCatMapping" ref="B78:E85" totalsRowShown="0" headerRowDxfId="78" dataDxfId="76" headerRowBorderDxfId="77" tableBorderDxfId="75" totalsRowBorderDxfId="74">
  <autoFilter ref="B78:E85" xr:uid="{85EC3271-C0D3-4E96-B64E-10C19BF36F03}"/>
  <tableColumns count="4">
    <tableColumn id="1" xr3:uid="{5DBAE526-3469-4B30-B3FB-070B56CF8D39}" name="Severity/Significance Score" dataDxfId="73"/>
    <tableColumn id="2" xr3:uid="{41A8EDB7-C231-4C21-A05A-FE1A7B5A286D}" name="Scale &amp; Scope Cat." dataDxfId="72"/>
    <tableColumn id="4" xr3:uid="{7B02458C-B795-4CF0-9126-E6573F4420BC}" name="Sig. Value" dataDxfId="71">
      <calculatedColumnFormula>_xlfn.XLOOKUP(tblSigCatMapping[[#This Row],[Scale &amp; Scope Cat.]],tblImpactCatgory[Impact Significance Category],tblImpactCatgory[Value])</calculatedColumnFormula>
    </tableColumn>
    <tableColumn id="5" xr3:uid="{44C49D4D-3FE0-404C-B484-4B69EB277082}" name="Numbered Label" dataDxfId="70">
      <calculatedColumnFormula>tblSigCatMapping[[#This Row],[Sig. Value]]&amp;"-"&amp;tblSigCatMapping[[#This Row],[Scale &amp; Scope Cat.]]</calculatedColumnFormula>
    </tableColumn>
  </tableColumns>
  <tableStyleInfo name="TableStyleLight9"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C750F0D6-4E28-4341-BDA8-C2D737CD7CE0}" name="tblTopicSignificance" displayName="tblTopicSignificance" ref="B98:D102" totalsRowShown="0" headerRowDxfId="69" dataDxfId="68" tableBorderDxfId="67">
  <autoFilter ref="B98:D102" xr:uid="{C750F0D6-4E28-4341-BDA8-C2D737CD7CE0}"/>
  <tableColumns count="3">
    <tableColumn id="1" xr3:uid="{37A9C41D-811B-49E2-9649-C78A1496F6C9}" name="Topic Significance" dataDxfId="66"/>
    <tableColumn id="2" xr3:uid="{85FEBBFE-3544-460E-AFB5-F8DD9EABC66D}" name="Value" dataDxfId="65"/>
    <tableColumn id="3" xr3:uid="{21F08FA5-C8A0-48C2-86B0-A0BC143590BE}" name="Number Label" dataDxfId="64">
      <calculatedColumnFormula>tblTopicSignificance[[#This Row],[Value]]&amp;"-"&amp;tblTopicSignificance[[#This Row],[Topic Significance]]</calculatedColumnFormula>
    </tableColumn>
  </tableColumns>
  <tableStyleInfo name="TableStyleLight9"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E75DE53C-A144-4D19-9DCD-9D2ABEA3A441}" name="tblImpactAssessment" displayName="tblImpactAssessment" ref="B15:X135" totalsRowShown="0" headerRowDxfId="63" dataDxfId="62" tableBorderDxfId="61">
  <autoFilter ref="B15:X135" xr:uid="{2D279966-3738-478C-AD98-5E654F0E30D5}"/>
  <sortState xmlns:xlrd2="http://schemas.microsoft.com/office/spreadsheetml/2017/richdata2" ref="B36:X43">
    <sortCondition ref="D15:D55"/>
  </sortState>
  <tableColumns count="23">
    <tableColumn id="14" xr3:uid="{A5E5CDCA-FD5C-445A-A6A8-FBAFF7252378}" name="ID" dataDxfId="60"/>
    <tableColumn id="15" xr3:uid="{CD6EC744-4984-4669-A70C-FFCFAAB83705}" name="Dimension" dataDxfId="59">
      <calculatedColumnFormula>LEFT(_xlfn.XLOOKUP(tblImpactAssessment[[#This Row],[ID]],tblTopicMapping[ID],tblTopicMapping[Dimension]),1)</calculatedColumnFormula>
    </tableColumn>
    <tableColumn id="2" xr3:uid="{B4B9FCC0-866A-4325-9B4A-260961014C17}" name="Topic" dataDxfId="58">
      <calculatedColumnFormula>_xlfn.XLOOKUP(tblImpactAssessment[[#This Row],[ID]],tblTopicMapping[ID],tblTopicMapping[Organization''s Topic])</calculatedColumnFormula>
    </tableColumn>
    <tableColumn id="9" xr3:uid="{98847CB0-0290-4472-8BFF-8A8AD10C7E6B}" name="Relevant Topic" dataDxfId="57">
      <calculatedColumnFormula>IF(_xlfn.XLOOKUP(tblImpactAssessment[[#This Row],[ID]],tblTopicMapping[ID],tblTopicMapping[Relevant to Organization])=0,"",_xlfn.XLOOKUP(tblImpactAssessment[[#This Row],[ID]],tblTopicMapping[ID],tblTopicMapping[Relevant to Organization]))</calculatedColumnFormula>
    </tableColumn>
    <tableColumn id="3" xr3:uid="{DE9A9F6B-D581-43C5-916F-5150E5EEC52F}" name="Sub-Topic" dataDxfId="56"/>
    <tableColumn id="4" xr3:uid="{22D4C8C1-4456-4912-A309-7CCDDEA78155}" name="Sub-Topic ID" dataDxfId="55"/>
    <tableColumn id="31" xr3:uid="{CA49C632-C3F7-4C26-B068-4568D71F0D38}" name="Impact ID" dataDxfId="54"/>
    <tableColumn id="5" xr3:uid="{E5302FCC-ED57-4A26-A436-AFB5033762AC}" name="Main Impact" dataDxfId="53"/>
    <tableColumn id="17" xr3:uid="{2E90C161-6D09-4F7D-ADD5-91FA5EA8852D}" name="Nature of Impact" dataDxfId="52"/>
    <tableColumn id="6" xr3:uid="{C4FAD107-67B2-45C3-BB07-E00A804DBDD0}" name="Actual or Potential" dataDxfId="51">
      <calculatedColumnFormula>IF(ISBLANK(tblImpactAssessment[[#This Row],[Nature of Impact]]),"",LEFT(tblImpactAssessment[[#This Row],[Nature of Impact]],FIND(" ",tblImpactAssessment[[#This Row],[Nature of Impact]])-1))</calculatedColumnFormula>
    </tableColumn>
    <tableColumn id="22" xr3:uid="{4AB0B0C2-4345-416B-9E7E-173BE5A773D1}" name="Positive or Negative" dataDxfId="50">
      <calculatedColumnFormula>IF(ISBLANK(tblImpactAssessment[[#This Row],[Nature of Impact]]),"",RIGHT(tblImpactAssessment[[#This Row],[Nature of Impact]],LEN(tblImpactAssessment[[#This Row],[Nature of Impact]])-FIND(" ",tblImpactAssessment[[#This Row],[Nature of Impact]])))</calculatedColumnFormula>
    </tableColumn>
    <tableColumn id="7" xr3:uid="{696E45C4-97FB-4445-BFDC-E43A91091CC1}" name="Scale" dataDxfId="49"/>
    <tableColumn id="8" xr3:uid="{500B94F1-1EFF-463D-AAD5-91AB51643C0F}" name="Scope" dataDxfId="48"/>
    <tableColumn id="20" xr3:uid="{F6603C50-4943-4294-9C3A-9FDB08739AD1}" name="Scale + Scope" dataDxfId="47">
      <calculatedColumnFormula>IFERROR(_xlfn.XLOOKUP(tblImpactAssessment[[#This Row],[Scale]],tblScale[Numbered Label],tblScale[Value])+_xlfn.XLOOKUP(tblImpactAssessment[[#This Row],[Scope]],tblScope[Numbered Label],tblScope[Value]),"")</calculatedColumnFormula>
    </tableColumn>
    <tableColumn id="26" xr3:uid="{010178EB-41AD-4265-8BE4-ED13C235D472}" name="Remediability" dataDxfId="46"/>
    <tableColumn id="21" xr3:uid="{B842F6A1-EFFC-46F9-9C84-4D8996EF2EBD}" name="Sev/Sig Score" dataDxfId="45">
      <calculatedColumnFormula>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calculatedColumnFormula>
    </tableColumn>
    <tableColumn id="19" xr3:uid="{96035FA5-790F-473D-9A99-9CAC6E9F0598}" name="Severity/Significance" dataDxfId="44">
      <calculatedColumnFormula>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calculatedColumnFormula>
    </tableColumn>
    <tableColumn id="18" xr3:uid="{596786DB-9C89-4E08-93F7-2A6B05C80ADE}" name="Likelihood" dataDxfId="43"/>
    <tableColumn id="13" xr3:uid="{6200716F-0304-468E-9A56-7CE8B553CDBE}" name="Time Horizon" dataDxfId="42"/>
    <tableColumn id="25" xr3:uid="{F5AAB2F1-D896-4073-AAC3-CDEC8250D1C6}" name="Preliminary Impact Significance Category" dataDxfId="41">
      <calculatedColumnFormula>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calculatedColumnFormula>
    </tableColumn>
    <tableColumn id="1" xr3:uid="{670C2930-6F0A-4106-B1CE-CDBFD88E7D15}" name="Adjusted Significance Category" dataDxfId="40"/>
    <tableColumn id="11" xr3:uid="{4EBE2E75-872A-49CE-848C-2C06E0678D7F}" name="Material" dataDxfId="39">
      <calculatedColumnFormula>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calculatedColumnFormula>
    </tableColumn>
    <tableColumn id="10" xr3:uid="{D1521AE5-DE00-44F1-9EA8-0D55EFF38753}" name="Notes" dataDxfId="38"/>
  </tableColumns>
  <tableStyleInfo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7E61E791-9F8D-480A-B1F0-D2C4C95C7C68}" name="tblImpactAssessment14" displayName="tblImpactAssessment14" ref="B14:S134" totalsRowShown="0" dataDxfId="37">
  <autoFilter ref="B14:S134" xr:uid="{2D279966-3738-478C-AD98-5E654F0E30D5}"/>
  <sortState xmlns:xlrd2="http://schemas.microsoft.com/office/spreadsheetml/2017/richdata2" ref="B15:S58">
    <sortCondition ref="B15:B58"/>
  </sortState>
  <tableColumns count="18">
    <tableColumn id="1" xr3:uid="{5782C6B2-0AC5-4DA8-8CAC-BAE4994E4DD2}" name="ID" dataDxfId="36"/>
    <tableColumn id="12" xr3:uid="{50E71126-F113-41A5-800A-CD5FE3C46460}" name="Dimension" dataDxfId="35">
      <calculatedColumnFormula>LEFT(_xlfn.XLOOKUP(tblImpactAssessment14[[#This Row],[ID]],tblTopicMapping[ID],tblTopicMapping[Dimension]),1)</calculatedColumnFormula>
    </tableColumn>
    <tableColumn id="2" xr3:uid="{D4E77F53-ED5A-45A6-AE2E-3627A2069517}" name="Topic" dataDxfId="34">
      <calculatedColumnFormula>_xlfn.XLOOKUP(tblImpactAssessment14[[#This Row],[ID]],tblTopicMapping[ID],tblTopicMapping[Organization''s Topic])</calculatedColumnFormula>
    </tableColumn>
    <tableColumn id="14" xr3:uid="{8978350F-3D33-4154-86E4-C80827F69351}" name="Relevant Topic" dataDxfId="7">
      <calculatedColumnFormula>IFERROR(IF(_xlfn.XLOOKUP(tblImpactAssessment14[[#This Row],[ID]],tblTopicMapping[ID],tblTopicMapping[Relevant to Organization])=0,"",_xlfn.XLOOKUP(tblImpactAssessment14[[#This Row],[ID]],tblTopicMapping[ID],tblTopicMapping[Relevant to Organization])),"")</calculatedColumnFormula>
    </tableColumn>
    <tableColumn id="3" xr3:uid="{328C67A4-9C90-4A77-9AC1-F69E05BA6510}" name="Sub-Topic" dataDxfId="33"/>
    <tableColumn id="31" xr3:uid="{A3C5EBE8-8F39-4CB8-8382-272F0EA9ACA2}" name="R/O ID" dataDxfId="32"/>
    <tableColumn id="5" xr3:uid="{94597FB3-F99D-41A0-868D-CFCFCC3FB24C}" name="Risk or Opportunity" dataDxfId="31"/>
    <tableColumn id="6" xr3:uid="{6887322F-E2FF-4D21-905E-F00BEE93EEE8}" name="Type" dataDxfId="30"/>
    <tableColumn id="9" xr3:uid="{92F5EAB7-45AE-42F9-BF4F-FE71F5ED4B7A}" name="Risk/Opportunity Category" dataDxfId="29"/>
    <tableColumn id="11" xr3:uid="{CF1BA24A-CFD1-42A9-9B57-9638E4297287}" name="Source" dataDxfId="28"/>
    <tableColumn id="7" xr3:uid="{26318925-C2A9-4318-A0AE-885EE9BD2A93}" name="Magnitude" dataDxfId="27"/>
    <tableColumn id="8" xr3:uid="{BD4165D4-75AF-4B37-8C2A-FE648C39D321}" name="Likelihood" dataDxfId="26"/>
    <tableColumn id="26" xr3:uid="{D17EC0E7-AA4E-4ABB-B205-25D03F628679}" name="R/O Score" dataDxfId="25">
      <calculatedColumnFormula>_xlfn.IFNA(_xlfn.XLOOKUP(tblImpactAssessment14[[#This Row],[Magnitude]],tblMagnitude[Numbered Label],tblMagnitude[Value])*_xlfn.XLOOKUP(tblImpactAssessment14[[#This Row],[Likelihood]],tblLikelihoodRO[Numbered Label],tblLikelihoodRO[Value]),"")</calculatedColumnFormula>
    </tableColumn>
    <tableColumn id="4" xr3:uid="{D527AF0B-D321-4681-8F46-9569861761F8}" name="Time Horizon" dataDxfId="24"/>
    <tableColumn id="13" xr3:uid="{8D47E5CD-8B10-4D0D-BDF3-DB7EBEB38DED}" name="Preliminary Significance Category" dataDxfId="23">
      <calculatedColumnFormula array="1">IF(N15&lt;&gt;"",IFERROR(INDEX(_xlfn._xlws.FILTER(tblROSignificance[],(tblROSignificance[Low]=tblImpactAssessment14[[#This Row],[R/O Score]])+(tblROSignificance[High]=tblImpactAssessment14[[#This Row],[R/O Score]])),,6),""),"")</calculatedColumnFormula>
    </tableColumn>
    <tableColumn id="17" xr3:uid="{22B71683-059F-4CAB-B4E5-100464250ACF}" name="Adjusted Significance Category" dataDxfId="22"/>
    <tableColumn id="15" xr3:uid="{89CDA719-6EC5-4DBA-A7BD-14155B9A6397}" name="Material" dataDxfId="21">
      <calculatedColumnFormula>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calculatedColumnFormula>
    </tableColumn>
    <tableColumn id="10" xr3:uid="{B58541C9-CF50-42C6-9084-3027C59C7EB7}" name="Notes" dataDxfId="20"/>
  </tableColumns>
  <tableStyleInfo name="TableStyleLight11"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9674AE7C-F31E-4EDC-8013-DD769889CE3B}" name="tblPrioritization" displayName="tblPrioritization" ref="B16:K46" totalsRowShown="0" headerRowDxfId="19" dataDxfId="18">
  <autoFilter ref="B16:K46" xr:uid="{9674AE7C-F31E-4EDC-8013-DD769889CE3B}"/>
  <sortState xmlns:xlrd2="http://schemas.microsoft.com/office/spreadsheetml/2017/richdata2" ref="B17:K46">
    <sortCondition ref="B16:B46"/>
  </sortState>
  <tableColumns count="10">
    <tableColumn id="9" xr3:uid="{CB7E5F2C-A2B6-4705-A7E9-A4CDC4F83760}" name="ID" dataDxfId="17"/>
    <tableColumn id="1" xr3:uid="{97DC199F-D020-4DC7-9CA5-E7291A796B73}" name="Dimension" dataDxfId="16">
      <calculatedColumnFormula>LEFT(_xlfn.XLOOKUP(tblPrioritization[[#This Row],[ID]],tblTopicMapping[ID],tblTopicMapping[Dimension]),1)</calculatedColumnFormula>
    </tableColumn>
    <tableColumn id="3" xr3:uid="{5EC8231D-BA61-4EBE-8B21-7ED0A7B8A332}" name="Topic" dataDxfId="15">
      <calculatedColumnFormula>_xlfn.XLOOKUP(tblPrioritization[[#This Row],[ID]],tblTopicMapping[ID],tblTopicMapping[Organization''s Topic])</calculatedColumnFormula>
    </tableColumn>
    <tableColumn id="2" xr3:uid="{669E434F-4AC3-46B3-B956-9D8806533088}" name="Relevant Topic" dataDxfId="14">
      <calculatedColumnFormula>IFERROR(IF(_xlfn.XLOOKUP(tblPrioritization[[#This Row],[ID]],tblTopicMapping[ID],tblTopicMapping[Relevant to Organization])=0,"",_xlfn.XLOOKUP(tblPrioritization[[#This Row],[ID]],tblTopicMapping[ID],tblTopicMapping[Relevant to Organization])),"")</calculatedColumnFormula>
    </tableColumn>
    <tableColumn id="4" xr3:uid="{B0EA6BAE-09D7-41AB-9822-8F42D92B96A1}" name="Impact Significance Category" dataDxfId="13"/>
    <tableColumn id="5" xr3:uid="{CBD504F2-E1CD-4C76-8F70-F7B4BABFCB45}" name="Financial Significance Category" dataDxfId="12"/>
    <tableColumn id="7" xr3:uid="{A5FCD958-73DF-4D0E-A4CD-12851FE711CC}" name="Materiality Tier" dataDxfId="11">
      <calculatedColumnFormula array="1">_xlfn.IFNA(LOOKUP(2,1/(tblTopicSignificanceMateriality[Impact Significance]=tblPrioritization[[#This Row],[Impact Significance Category]])/(tblTopicSignificanceMateriality[Financial Significance]=tblPrioritization[[#This Row],[Financial Significance Category]]),(tblTopicSignificanceMateriality[Materiality Tier])),"")</calculatedColumnFormula>
    </tableColumn>
    <tableColumn id="10" xr3:uid="{371969B8-6667-42A5-B551-7AB804A76A1B}" name="Prioritized Ranking" dataDxfId="10"/>
    <tableColumn id="11" xr3:uid="{662AF5E7-CDAE-4484-9E1E-689C7B8B3982}" name="Material Topic" dataDxfId="9">
      <calculatedColumnFormula>_xlfn.IFNA(_xlfn.XLOOKUP(tblPrioritization[[#This Row],[Materiality Tier]],tblMaterialityTiers[Materiality Tier],tblMaterialityTiers[Material]),"")</calculatedColumnFormula>
    </tableColumn>
    <tableColumn id="12" xr3:uid="{E36D7C03-95D5-476D-BA1B-D5CEFAEA1D09}" name="Notes" dataDxfId="8"/>
  </tableColumns>
  <tableStyleInfo name="TableStyleLight14"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7BCC823-DC9A-48B9-BADE-E249211B0C34}" name="tblScale" displayName="tblScale" ref="B13:D16" totalsRowShown="0" headerRowDxfId="138" dataDxfId="137">
  <autoFilter ref="B13:D16" xr:uid="{07BCC823-DC9A-48B9-BADE-E249211B0C34}"/>
  <sortState xmlns:xlrd2="http://schemas.microsoft.com/office/spreadsheetml/2017/richdata2" ref="B14:D16">
    <sortCondition ref="C13:C16"/>
  </sortState>
  <tableColumns count="3">
    <tableColumn id="1" xr3:uid="{45A99DCD-1DFD-431F-939D-4973CB50FBB2}" name="Scale" dataDxfId="136"/>
    <tableColumn id="2" xr3:uid="{1C37BCDA-6E09-4674-8CE9-79145BADBCCE}" name="Value" dataDxfId="135"/>
    <tableColumn id="3" xr3:uid="{5001960E-5A89-45B3-AAAF-DFE5C6CB0D21}" name="Numbered Label" dataDxfId="134">
      <calculatedColumnFormula>tblScale[[#This Row],[Value]]&amp;"-"&amp;tblScale[[#This Row],[Scale]]</calculatedColumnFormula>
    </tableColumn>
  </tableColumns>
  <tableStyleInfo name="TableStyleLight1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F006836-88C4-48A1-84E7-09B1CAA77CC6}" name="tblScope" displayName="tblScope" ref="B19:D24" totalsRowShown="0" headerRowDxfId="133" dataDxfId="132">
  <autoFilter ref="B19:D24" xr:uid="{0F006836-88C4-48A1-84E7-09B1CAA77CC6}"/>
  <tableColumns count="3">
    <tableColumn id="1" xr3:uid="{5B52983F-1486-45D8-B2EB-62C5DE4DCF2F}" name="Scope" dataDxfId="131"/>
    <tableColumn id="2" xr3:uid="{7F3E107B-66A5-4CE7-A299-CDA32680CC31}" name="Value" dataDxfId="130"/>
    <tableColumn id="3" xr3:uid="{CBB41055-DD51-4FCB-A08E-E04DA11A3D7A}" name="Numbered Label" dataDxfId="129">
      <calculatedColumnFormula>tblScope[[#This Row],[Value]]&amp;"-"&amp;tblScope[[#This Row],[Scope]]</calculatedColumnFormula>
    </tableColumn>
  </tableColumns>
  <tableStyleInfo name="TableStyleLight1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73EA2B7F-146D-471F-9147-AAA77B4C7A67}" name="tblLikelihood" displayName="tblLikelihood" ref="B27:D30" totalsRowShown="0" headerRowDxfId="128" dataDxfId="127">
  <autoFilter ref="B27:D30" xr:uid="{73EA2B7F-146D-471F-9147-AAA77B4C7A67}"/>
  <tableColumns count="3">
    <tableColumn id="1" xr3:uid="{E1C10EB3-C6F6-4E22-A807-E252E010C991}" name="Likelihood" dataDxfId="126"/>
    <tableColumn id="2" xr3:uid="{A45D5B25-6018-47FE-96ED-D891F448170C}" name="Value" dataDxfId="125"/>
    <tableColumn id="3" xr3:uid="{C3F07C9B-C3B3-4228-8586-13EAE378069F}" name="Numbered Label" dataDxfId="124">
      <calculatedColumnFormula>tblLikelihood[[#This Row],[Value]]&amp;"-"&amp;tblLikelihood[[#This Row],[Likelihood]]</calculatedColumnFormula>
    </tableColumn>
  </tableColumns>
  <tableStyleInfo name="TableStyleLight1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4220605E-5BA9-40AD-AA60-272F057BB20F}" name="tblRemediability" displayName="tblRemediability" ref="B33:D36" totalsRowShown="0" headerRowDxfId="123" dataDxfId="122">
  <autoFilter ref="B33:D36" xr:uid="{4220605E-5BA9-40AD-AA60-272F057BB20F}"/>
  <tableColumns count="3">
    <tableColumn id="1" xr3:uid="{C6630140-F502-43E8-9907-F102F3FBB35C}" name="Remediability" dataDxfId="121"/>
    <tableColumn id="2" xr3:uid="{FB67B627-E715-4EFD-9817-B2601AFE3DCD}" name="Value" dataDxfId="120"/>
    <tableColumn id="3" xr3:uid="{3F5CB30B-7DCC-4C2C-8839-F09DB7E7D834}" name="Numbered Label" dataDxfId="119">
      <calculatedColumnFormula>tblRemediability[[#This Row],[Value]]&amp;"-"&amp;tblRemediability[[#This Row],[Remediability]]</calculatedColumnFormula>
    </tableColumn>
  </tableColumns>
  <tableStyleInfo name="TableStyleLight1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E4C9EF36-A7E7-429E-872E-F2714E1A21A1}" name="tblMagnitude" displayName="tblMagnitude" ref="B39:D42" totalsRowShown="0" headerRowDxfId="118" dataDxfId="117">
  <autoFilter ref="B39:D42" xr:uid="{E4C9EF36-A7E7-429E-872E-F2714E1A21A1}"/>
  <tableColumns count="3">
    <tableColumn id="1" xr3:uid="{DE84B9EB-C50F-4314-8814-C9A8875A6359}" name="Magnitude of Financial Effect" dataDxfId="116"/>
    <tableColumn id="2" xr3:uid="{DFA365C6-A3CE-4E8E-B6D2-3BEEA004B08A}" name="Value" dataDxfId="115"/>
    <tableColumn id="3" xr3:uid="{A66198EE-5783-484A-86A7-DA397638F4E6}" name="Numbered Label" dataDxfId="114">
      <calculatedColumnFormula>tblMagnitude[[#This Row],[Value]]&amp;"-"&amp;tblMagnitude[[#This Row],[Magnitude of Financial Effect]]</calculatedColumnFormula>
    </tableColumn>
  </tableColumns>
  <tableStyleInfo name="TableStyleLight1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3AEE81E5-E26D-4F08-B420-8BF5C926B6FB}" name="tblLikelihoodRO" displayName="tblLikelihoodRO" ref="B45:D48" totalsRowShown="0" headerRowDxfId="113" dataDxfId="112">
  <autoFilter ref="B45:D48" xr:uid="{3AEE81E5-E26D-4F08-B420-8BF5C926B6FB}"/>
  <tableColumns count="3">
    <tableColumn id="1" xr3:uid="{5447A0A8-AB63-4F5F-841B-09C26EC69AF9}" name="Likelihood of R/O" dataDxfId="111"/>
    <tableColumn id="2" xr3:uid="{FA4B2F16-068A-483A-ADE9-907F10F80526}" name="Value" dataDxfId="110"/>
    <tableColumn id="3" xr3:uid="{DBB2C688-A40F-425B-A241-356CAC5527D7}" name="Numbered Label" dataDxfId="109">
      <calculatedColumnFormula>tblLikelihoodRO[[#This Row],[Value]]&amp;"-"&amp;tblLikelihoodRO[[#This Row],[Likelihood of R/O]]</calculatedColumnFormula>
    </tableColumn>
  </tableColumns>
  <tableStyleInfo name="TableStyleLight1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3B2FF995-56C8-4523-BF72-971174BD4401}" name="tblImpactCatgory" displayName="tblImpactCatgory" ref="B61:E66" totalsRowShown="0" headerRowDxfId="108" dataDxfId="107">
  <autoFilter ref="B61:E66" xr:uid="{3B2FF995-56C8-4523-BF72-971174BD4401}"/>
  <tableColumns count="4">
    <tableColumn id="1" xr3:uid="{6EAEF503-DE8A-48F5-B20E-85C886B352E0}" name="Impact Significance Category" dataDxfId="106"/>
    <tableColumn id="2" xr3:uid="{50EB6931-0F49-418E-A771-430B808E7174}" name="Value" dataDxfId="105"/>
    <tableColumn id="3" xr3:uid="{1B3190A0-087E-4A5C-A2B5-D9F257123BC0}" name="Material" dataDxfId="104"/>
    <tableColumn id="5" xr3:uid="{CADB9953-5A29-46C1-8B3C-9F8DC4D71C17}" name="Numbered Label" dataDxfId="103">
      <calculatedColumnFormula>tblImpactCatgory[[#This Row],[Value]]&amp;"-"&amp;tblImpactCatgory[[#This Row],[Impact Significance Category]]</calculatedColumnFormula>
    </tableColumn>
  </tableColumns>
  <tableStyleInfo name="TableStyleLight1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A7F34E44-52FC-4E8C-977F-827106A09E64}" name="tblROSignificance" displayName="tblROSignificance" ref="B68:G73" totalsRowShown="0" headerRowDxfId="102" dataDxfId="101" tableBorderDxfId="100">
  <autoFilter ref="B68:G73" xr:uid="{A7F34E44-52FC-4E8C-977F-827106A09E64}"/>
  <tableColumns count="6">
    <tableColumn id="1" xr3:uid="{45754FE3-4A96-4E97-AB55-3E679A35AB1A}" name="RO Significance Category" dataDxfId="99"/>
    <tableColumn id="2" xr3:uid="{BD419E10-FC16-4458-9937-2E48D66DACA2}" name="Low" dataDxfId="98"/>
    <tableColumn id="3" xr3:uid="{A3DC9EDF-2293-4B21-A9B1-A6518588A5B7}" name="High" dataDxfId="97"/>
    <tableColumn id="4" xr3:uid="{0FBAA031-EA3E-4F65-9E60-7317CEC7F358}" name="Material" dataDxfId="96"/>
    <tableColumn id="6" xr3:uid="{E5516307-7B72-4439-887D-AE355025C0E0}" name="Value" dataDxfId="95"/>
    <tableColumn id="5" xr3:uid="{ECC2CD49-D7C7-4217-926C-39B6ABC1CF5B}" name="Numbered Label" dataDxfId="94">
      <calculatedColumnFormula>tblROSignificance[[#This Row],[Value]]&amp;"-"&amp;tblROSignificance[[#This Row],[RO Significance Category]]</calculatedColumnFormula>
    </tableColumn>
  </tableColumns>
  <tableStyleInfo name="TableStyleLight1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F12" dT="2025-03-17T22:02:58.90" personId="{00000000-0000-0000-0000-000000000000}" id="{45186FEF-E258-4E6E-AB8F-1A351C5B4DCD}">
    <text>While there are other interconnections, this column reflects content in the 2025 U.S. Dairy Materiality Assessment report.</text>
  </threadedComment>
  <threadedComment ref="S12" dT="2025-05-20T03:05:37.78" personId="{00000000-0000-0000-0000-000000000000}" id="{609AFEFC-B546-457F-888C-DB0E9EA3B48C}">
    <text>Evidence of widely recognized topics for dairy (national) and alignment with voluntary agreements for participants</text>
  </threadedComment>
  <threadedComment ref="T12" dT="2025-05-20T03:05:25.61" personId="{00000000-0000-0000-0000-000000000000}" id="{80ACE076-07F6-4C72-B185-7F71B9892DA1}">
    <text>Evidence of widely recognized topics for global dairy</text>
  </threadedComment>
  <threadedComment ref="U12" dT="2025-05-20T03:04:26.94" personId="{00000000-0000-0000-0000-000000000000}" id="{5F41EAAE-E62B-478F-A772-3DE03E1A36B4}">
    <text>Topics are mapped from GRI 13 and GRI Food Processing sector supplement (evidence of likely impact materiality) and GRI Standards.</text>
  </threadedComment>
  <threadedComment ref="V12" dT="2025-05-20T03:02:35.78" personId="{00000000-0000-0000-0000-000000000000}" id="{D48FD156-C634-4AFA-8771-2BFE4CD01DF4}">
    <text>Topics are mapped from multiple SASB sector standards: Agricultural Products, Meat, Poultry &amp; Dairy, Processed Food (U.S. dairy scope) along with Food Retailers &amp; Distributers and Restaurants.</text>
  </threadedComment>
  <threadedComment ref="W12" dT="2025-05-20T03:05:09.76" personId="{00000000-0000-0000-0000-000000000000}" id="{F9C59EEE-C10B-4F86-B69E-3F6286D1FF96}">
    <text>Reference for reporting (widely recognized sustainability matters - topics are not specific to sector)</text>
  </threadedComment>
</ThreadedComments>
</file>

<file path=xl/threadedComments/threadedComment2.xml><?xml version="1.0" encoding="utf-8"?>
<ThreadedComments xmlns="http://schemas.microsoft.com/office/spreadsheetml/2018/threadedcomments" xmlns:x="http://schemas.openxmlformats.org/spreadsheetml/2006/main">
  <threadedComment ref="F15" dT="2025-07-07T20:10:03.11" personId="{00000000-0000-0000-0000-000000000000}" id="{D87CE2E6-452F-4746-802A-D54455FBFC7B}">
    <text>Enter an associated sub-topic, if applicable, or leave blank.</text>
  </threadedComment>
  <threadedComment ref="I15" dT="2025-07-07T20:10:15.64" personId="{00000000-0000-0000-0000-000000000000}" id="{29CC8C91-291E-4BCA-AFD1-066543A95987}">
    <text>Enter impacts on the environment and society, including human rights. Refer to the MA Workbook.</text>
  </threadedComment>
  <threadedComment ref="J15" dT="2025-07-07T20:10:31.39" personId="{00000000-0000-0000-0000-000000000000}" id="{8BF19B10-3831-4696-8667-B15550E65619}">
    <text>Select the type of impact.</text>
  </threadedComment>
  <threadedComment ref="P15" dT="2025-06-15T23:21:19.39" personId="{00000000-0000-0000-0000-000000000000}" id="{28E5037E-D584-4FA7-A2C5-B4D247960E73}">
    <text>Select a value when evaluating a negative impact. Otherwise, leave blank.</text>
  </threadedComment>
  <threadedComment ref="R15" dT="2025-05-19T17:10:49.54" personId="{00000000-0000-0000-0000-000000000000}" id="{7FA56269-278C-486A-A49C-D2F65D3B5845}">
    <text>Based on scale, scope and remediability (for negative)</text>
  </threadedComment>
  <threadedComment ref="T15" dT="2025-07-07T20:11:27.70" personId="{00000000-0000-0000-0000-000000000000}" id="{D6C2B2E0-0307-4BAE-976E-8A3E538D3D2D}">
    <text>For potential impacts, select the time horizon.</text>
  </threadedComment>
  <threadedComment ref="U15" dT="2025-05-19T17:11:10.83" personId="{00000000-0000-0000-0000-000000000000}" id="{E4AE52E3-2E69-470D-9EAB-E76BB34D9990}">
    <text>Significance is calculated based on nature of impact. Refer to the Reference sheet.</text>
  </threadedComment>
  <threadedComment ref="V15" dT="2025-07-07T20:11:40.88" personId="{00000000-0000-0000-0000-000000000000}" id="{6D62153E-8238-468E-B2EC-2A52DC163BF1}">
    <text>Select a different significance category, as needed.</text>
  </threadedComment>
  <threadedComment ref="W15" dT="2025-05-19T17:13:45.92" personId="{00000000-0000-0000-0000-000000000000}" id="{7C8669EB-C8BE-4CE0-AE42-C16D56E3413D}">
    <text>Based on Adjusted Sig. Category, if entered; otherwise, it is based on the Preliminary Impact Significance Category.</text>
  </threadedComment>
  <threadedComment ref="X15" dT="2025-07-07T20:11:53.76" personId="{00000000-0000-0000-0000-000000000000}" id="{762F9BF9-4FDE-4313-90D3-931813045E1D}">
    <text>Enter any necessary notes, such as reason for an adjusted significance category or other decisions.</text>
  </threadedComment>
</ThreadedComments>
</file>

<file path=xl/threadedComments/threadedComment3.xml><?xml version="1.0" encoding="utf-8"?>
<ThreadedComments xmlns="http://schemas.microsoft.com/office/spreadsheetml/2018/threadedcomments" xmlns:x="http://schemas.openxmlformats.org/spreadsheetml/2006/main">
  <threadedComment ref="R13" dT="2025-05-14T19:40:01.61" personId="{00000000-0000-0000-0000-000000000000}" id="{BD90232B-FF70-4FF3-85A7-FA92815C9F5B}">
    <text>Formula to indicate Yes/No based on category. If adjusted has a value, use that; otherwise, based off the Significance Category
Reference the tblROSignificance table on REF Rating Scales</text>
  </threadedComment>
  <threadedComment ref="J14" dT="2024-10-09T17:45:59.55" personId="{00000000-0000-0000-0000-000000000000}" id="{B3F2F6F7-7365-400D-9BC5-DC839C424FF4}">
    <text xml:space="preserve">To add list of common categories such as regulatory, market, reputational
strategic, compliance (regulatory), operational, and reputational risk </text>
  </threadedComment>
</ThreadedComments>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0l2];/" TargetMode="External"/><Relationship Id="rId7" Type="http://schemas.openxmlformats.org/officeDocument/2006/relationships/printerSettings" Target="../printerSettings/printerSettings1.bin"/><Relationship Id="rId2" Type="http://schemas.openxmlformats.org/officeDocument/2006/relationships/hyperlink" Target="http://[s0l1];/" TargetMode="External"/><Relationship Id="rId1" Type="http://schemas.openxmlformats.org/officeDocument/2006/relationships/hyperlink" Target="http://[s0l0];/" TargetMode="External"/><Relationship Id="rId6" Type="http://schemas.openxmlformats.org/officeDocument/2006/relationships/hyperlink" Target="http://[s0l5];/" TargetMode="External"/><Relationship Id="rId5" Type="http://schemas.openxmlformats.org/officeDocument/2006/relationships/hyperlink" Target="http://[s0l4];/" TargetMode="External"/><Relationship Id="rId4" Type="http://schemas.openxmlformats.org/officeDocument/2006/relationships/hyperlink" Target="http://[s0l3];/"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microsoft.com/office/2017/10/relationships/threadedComment" Target="../threadedComments/threadedComment1.xml"/><Relationship Id="rId5" Type="http://schemas.openxmlformats.org/officeDocument/2006/relationships/comments" Target="../comments1.xml"/><Relationship Id="rId4" Type="http://schemas.openxmlformats.org/officeDocument/2006/relationships/table" Target="../tables/table1.xml"/></Relationships>
</file>

<file path=xl/worksheets/_rels/sheet3.xml.rels><?xml version="1.0" encoding="UTF-8" standalone="yes"?>
<Relationships xmlns="http://schemas.openxmlformats.org/package/2006/relationships"><Relationship Id="rId8" Type="http://schemas.openxmlformats.org/officeDocument/2006/relationships/table" Target="../tables/table7.xml"/><Relationship Id="rId13" Type="http://schemas.openxmlformats.org/officeDocument/2006/relationships/table" Target="../tables/table12.xml"/><Relationship Id="rId3" Type="http://schemas.openxmlformats.org/officeDocument/2006/relationships/table" Target="../tables/table2.xml"/><Relationship Id="rId7" Type="http://schemas.openxmlformats.org/officeDocument/2006/relationships/table" Target="../tables/table6.xml"/><Relationship Id="rId12" Type="http://schemas.openxmlformats.org/officeDocument/2006/relationships/table" Target="../tables/table11.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table" Target="../tables/table5.xml"/><Relationship Id="rId11" Type="http://schemas.openxmlformats.org/officeDocument/2006/relationships/table" Target="../tables/table10.xml"/><Relationship Id="rId5" Type="http://schemas.openxmlformats.org/officeDocument/2006/relationships/table" Target="../tables/table4.xml"/><Relationship Id="rId15" Type="http://schemas.openxmlformats.org/officeDocument/2006/relationships/table" Target="../tables/table14.xml"/><Relationship Id="rId10" Type="http://schemas.openxmlformats.org/officeDocument/2006/relationships/table" Target="../tables/table9.xml"/><Relationship Id="rId4" Type="http://schemas.openxmlformats.org/officeDocument/2006/relationships/table" Target="../tables/table3.xml"/><Relationship Id="rId9" Type="http://schemas.openxmlformats.org/officeDocument/2006/relationships/table" Target="../tables/table8.xml"/><Relationship Id="rId14" Type="http://schemas.openxmlformats.org/officeDocument/2006/relationships/table" Target="../tables/table1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microsoft.com/office/2017/10/relationships/threadedComment" Target="../threadedComments/threadedComment2.xml"/><Relationship Id="rId5" Type="http://schemas.openxmlformats.org/officeDocument/2006/relationships/comments" Target="../comments2.xml"/><Relationship Id="rId4" Type="http://schemas.openxmlformats.org/officeDocument/2006/relationships/table" Target="../tables/table15.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5.bin"/><Relationship Id="rId6" Type="http://schemas.microsoft.com/office/2017/10/relationships/threadedComment" Target="../threadedComments/threadedComment3.xml"/><Relationship Id="rId5" Type="http://schemas.openxmlformats.org/officeDocument/2006/relationships/comments" Target="../comments3.xml"/><Relationship Id="rId4" Type="http://schemas.openxmlformats.org/officeDocument/2006/relationships/table" Target="../tables/table16.xml"/></Relationships>
</file>

<file path=xl/worksheets/_rels/sheet6.xml.rels><?xml version="1.0" encoding="UTF-8" standalone="yes"?>
<Relationships xmlns="http://schemas.openxmlformats.org/package/2006/relationships"><Relationship Id="rId3" Type="http://schemas.openxmlformats.org/officeDocument/2006/relationships/table" Target="../tables/table17.xml"/><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01E5A9-067B-4ECB-923E-B8F53A7A7873}">
  <sheetPr>
    <pageSetUpPr autoPageBreaks="0" fitToPage="1"/>
  </sheetPr>
  <dimension ref="B2:J33"/>
  <sheetViews>
    <sheetView showGridLines="0" showRowColHeaders="0" tabSelected="1" zoomScaleNormal="100" workbookViewId="0">
      <selection activeCell="H22" sqref="H22"/>
    </sheetView>
  </sheetViews>
  <sheetFormatPr defaultColWidth="8.5703125" defaultRowHeight="15" x14ac:dyDescent="0.25"/>
  <cols>
    <col min="1" max="1" width="2.5703125" customWidth="1"/>
    <col min="2" max="2" width="4.42578125" customWidth="1"/>
    <col min="3" max="3" width="31.5703125" customWidth="1"/>
    <col min="4" max="4" width="69.42578125" customWidth="1"/>
    <col min="5" max="5" width="19.140625" customWidth="1"/>
    <col min="6" max="6" width="13" customWidth="1"/>
    <col min="7" max="7" width="36.5703125" customWidth="1"/>
    <col min="8" max="8" width="39.28515625" customWidth="1"/>
  </cols>
  <sheetData>
    <row r="2" spans="2:10" x14ac:dyDescent="0.25">
      <c r="B2" s="8" t="s">
        <v>0</v>
      </c>
    </row>
    <row r="3" spans="2:10" ht="56.25" customHeight="1" x14ac:dyDescent="0.25">
      <c r="B3" s="166" t="s">
        <v>478</v>
      </c>
      <c r="C3" s="166"/>
      <c r="D3" s="166"/>
      <c r="E3" s="166"/>
    </row>
    <row r="4" spans="2:10" ht="28.9" customHeight="1" x14ac:dyDescent="0.25">
      <c r="B4" s="166" t="s">
        <v>368</v>
      </c>
      <c r="C4" s="166"/>
      <c r="D4" s="166"/>
      <c r="E4" s="166"/>
    </row>
    <row r="5" spans="2:10" x14ac:dyDescent="0.25">
      <c r="B5" s="34"/>
      <c r="C5" s="51"/>
      <c r="D5" s="51"/>
      <c r="E5" s="51"/>
    </row>
    <row r="6" spans="2:10" x14ac:dyDescent="0.25">
      <c r="F6" s="168"/>
      <c r="G6" s="168"/>
      <c r="H6" s="168"/>
      <c r="I6" s="168"/>
      <c r="J6" s="168"/>
    </row>
    <row r="7" spans="2:10" x14ac:dyDescent="0.25">
      <c r="B7" s="25"/>
      <c r="C7" s="45" t="s">
        <v>477</v>
      </c>
      <c r="D7" s="45" t="s">
        <v>1</v>
      </c>
      <c r="E7" s="146" t="s">
        <v>2</v>
      </c>
    </row>
    <row r="8" spans="2:10" ht="47.25" customHeight="1" x14ac:dyDescent="0.25">
      <c r="C8" s="44" t="s">
        <v>3</v>
      </c>
      <c r="D8" s="24" t="str">
        <f>'Topic Mapping &amp; National Review'!B3</f>
        <v>This sheet presents the topics of the national assessment, dairy initiatives and other reporting standards to support the identification of relevant topics for an organization (step 1.2).</v>
      </c>
      <c r="E8" s="46" t="s">
        <v>373</v>
      </c>
      <c r="F8" s="9"/>
      <c r="G8" s="9"/>
      <c r="H8" s="9"/>
      <c r="I8" s="9"/>
      <c r="J8" s="9"/>
    </row>
    <row r="9" spans="2:10" ht="45" customHeight="1" x14ac:dyDescent="0.25">
      <c r="C9" s="44" t="s">
        <v>4</v>
      </c>
      <c r="D9" s="24" t="str">
        <f>'Assessment Setup'!B3</f>
        <v>This sheet records foundational setup elements including the criteria used to assess IROs and categories for topic prioritization. The current setup closely aligns with the national assessment framework.</v>
      </c>
      <c r="E9" s="46" t="s">
        <v>5</v>
      </c>
      <c r="F9" s="9"/>
      <c r="G9" s="9"/>
      <c r="H9" s="9"/>
      <c r="I9" s="9"/>
      <c r="J9" s="9"/>
    </row>
    <row r="10" spans="2:10" ht="45" customHeight="1" x14ac:dyDescent="0.25">
      <c r="C10" s="44" t="s">
        <v>6</v>
      </c>
      <c r="D10" s="24" t="str">
        <f>'Impact Assessment'!B3</f>
        <v>This sheet records the criteria ratings selected for each identified impact associated with the topics and evaluates a preliminary significance category, which can be adjusted based on the assessment decisions.</v>
      </c>
      <c r="E10" s="47" t="s">
        <v>7</v>
      </c>
      <c r="F10" s="9"/>
      <c r="G10" s="9"/>
      <c r="H10" s="9"/>
      <c r="I10" s="9"/>
      <c r="J10" s="9"/>
    </row>
    <row r="11" spans="2:10" ht="31.9" customHeight="1" x14ac:dyDescent="0.25">
      <c r="C11" s="44" t="s">
        <v>8</v>
      </c>
      <c r="D11" s="24" t="str">
        <f>'RO Assessment'!B3</f>
        <v>This sheet records the impact criteria ratings for each identified risk/opportunity associated with the topics along with the associated significance category.</v>
      </c>
      <c r="E11" s="47" t="s">
        <v>9</v>
      </c>
      <c r="F11" s="9"/>
      <c r="G11" s="9"/>
      <c r="H11" s="9"/>
      <c r="I11" s="9"/>
      <c r="J11" s="9"/>
    </row>
    <row r="12" spans="2:10" ht="31.15" customHeight="1" x14ac:dyDescent="0.25">
      <c r="C12" s="44" t="s">
        <v>10</v>
      </c>
      <c r="D12" s="24" t="str">
        <f>'Topic Prioritization'!B3</f>
        <v>This sheet records the outcomes of the aggregated review of the topics and their prioritization.</v>
      </c>
      <c r="E12" s="47" t="s">
        <v>371</v>
      </c>
      <c r="F12" s="9"/>
      <c r="G12" s="9"/>
      <c r="H12" s="9"/>
      <c r="I12" s="9"/>
      <c r="J12" s="9"/>
    </row>
    <row r="13" spans="2:10" ht="63" customHeight="1" x14ac:dyDescent="0.25">
      <c r="C13" s="44" t="s">
        <v>11</v>
      </c>
      <c r="D13" s="24" t="str">
        <f>'Materiality Matrix'!B3</f>
        <v>This matrix automatically updates to present the relevant topics in the Topic Prioritization table based on their associated Impact Significance and Financial Significance categories. The order of the topics in each square in the matrix reflects their order in the Topic Prioritization table.</v>
      </c>
      <c r="E13" s="47">
        <v>3.1</v>
      </c>
      <c r="F13" s="9"/>
      <c r="G13" s="9"/>
      <c r="H13" s="9"/>
      <c r="I13" s="9"/>
      <c r="J13" s="9"/>
    </row>
    <row r="14" spans="2:10" x14ac:dyDescent="0.25">
      <c r="C14" s="11"/>
      <c r="D14" s="9"/>
      <c r="E14" s="52"/>
    </row>
    <row r="15" spans="2:10" x14ac:dyDescent="0.25">
      <c r="B15" s="57" t="s">
        <v>12</v>
      </c>
      <c r="C15" s="78"/>
      <c r="D15" s="122"/>
      <c r="E15" s="123"/>
    </row>
    <row r="16" spans="2:10" ht="17.25" customHeight="1" x14ac:dyDescent="0.25">
      <c r="B16" s="11" t="s">
        <v>341</v>
      </c>
      <c r="D16" s="9"/>
      <c r="E16" s="52"/>
    </row>
    <row r="17" spans="2:5" ht="17.25" customHeight="1" x14ac:dyDescent="0.25">
      <c r="B17" s="127"/>
      <c r="C17" s="121" t="s">
        <v>346</v>
      </c>
      <c r="D17" s="9"/>
      <c r="E17" s="52"/>
    </row>
    <row r="18" spans="2:5" x14ac:dyDescent="0.25">
      <c r="B18" s="28"/>
      <c r="C18" s="121" t="s">
        <v>345</v>
      </c>
      <c r="D18" s="9"/>
      <c r="E18" s="52"/>
    </row>
    <row r="19" spans="2:5" x14ac:dyDescent="0.25">
      <c r="B19" s="53"/>
      <c r="C19" s="121" t="s">
        <v>13</v>
      </c>
      <c r="D19" s="9"/>
      <c r="E19" s="52"/>
    </row>
    <row r="20" spans="2:5" x14ac:dyDescent="0.25">
      <c r="C20" s="121"/>
      <c r="D20" s="9"/>
      <c r="E20" s="52"/>
    </row>
    <row r="21" spans="2:5" x14ac:dyDescent="0.25">
      <c r="B21" s="57" t="s">
        <v>367</v>
      </c>
      <c r="C21" s="78"/>
      <c r="D21" s="122"/>
      <c r="E21" s="123"/>
    </row>
    <row r="22" spans="2:5" ht="33" customHeight="1" x14ac:dyDescent="0.25">
      <c r="B22" s="169" t="s">
        <v>400</v>
      </c>
      <c r="C22" s="169"/>
      <c r="D22" s="169"/>
      <c r="E22" s="169"/>
    </row>
    <row r="23" spans="2:5" ht="141" customHeight="1" x14ac:dyDescent="0.25">
      <c r="B23" s="167"/>
      <c r="C23" s="167"/>
      <c r="D23" s="167"/>
      <c r="E23" s="167"/>
    </row>
    <row r="24" spans="2:5" x14ac:dyDescent="0.25">
      <c r="D24" s="9"/>
    </row>
    <row r="33" spans="2:2" x14ac:dyDescent="0.25">
      <c r="B33" s="120" t="s">
        <v>344</v>
      </c>
    </row>
  </sheetData>
  <sheetProtection algorithmName="SHA-512" hashValue="uXoA4g3MtM2aK6YMcpyYh51htS4tMwG0VZ1NyRDjEmYZPKKByMJ2R72q0a7LPHC1Sfu47I3HagwCC3BfxxN1+A==" saltValue="DHbHVpkEgV55aaWqwEh+2w==" spinCount="100000" sheet="1" objects="1" scenarios="1"/>
  <mergeCells count="5">
    <mergeCell ref="B3:E3"/>
    <mergeCell ref="B23:E23"/>
    <mergeCell ref="F6:J6"/>
    <mergeCell ref="B22:E22"/>
    <mergeCell ref="B4:E4"/>
  </mergeCells>
  <hyperlinks>
    <hyperlink ref="C8" r:id="rId1" location="'Topic Mapping &amp; National Review'!A1" xr:uid="{FDB974BD-73E0-4228-A410-BB0EE1703E3D}"/>
    <hyperlink ref="C10" r:id="rId2" location="'Impact Assessment'!A1" xr:uid="{2A87E407-1760-42A1-8C18-F924127557D0}"/>
    <hyperlink ref="C11" r:id="rId3" location="'RO Assessment'!A1" xr:uid="{1D6C47E9-12FB-41E1-9F52-A2669A3B717A}"/>
    <hyperlink ref="C12" r:id="rId4" location="'Topic Prioritization'!A1" xr:uid="{A8DF7A6F-EC47-42BA-B367-9112179AD070}"/>
    <hyperlink ref="C13" r:id="rId5" location="'Materiality Matrix'!A1" xr:uid="{B9F116DA-2D3A-44F9-9E5D-4E54922051D7}"/>
    <hyperlink ref="C9" r:id="rId6" location="'Assessment Setup'!A1" xr:uid="{BD89320F-F91C-4747-B25F-0771C107F2EB}"/>
  </hyperlinks>
  <pageMargins left="0.25" right="0.25" top="0.75" bottom="0.75" header="0.3" footer="0.3"/>
  <pageSetup scale="77" orientation="portrait" r:id="rId7"/>
  <drawing r:id="rId8"/>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B3BFA3-8F80-4F0C-8141-D1CB0AAEF34D}">
  <sheetPr>
    <pageSetUpPr autoPageBreaks="0" fitToPage="1"/>
  </sheetPr>
  <dimension ref="B1:W42"/>
  <sheetViews>
    <sheetView showGridLines="0" showRowColHeaders="0" zoomScaleNormal="100" workbookViewId="0">
      <selection activeCell="K6" sqref="K6"/>
    </sheetView>
  </sheetViews>
  <sheetFormatPr defaultColWidth="9.140625" defaultRowHeight="25.35" customHeight="1" x14ac:dyDescent="0.25"/>
  <cols>
    <col min="1" max="1" width="2.85546875" customWidth="1"/>
    <col min="2" max="2" width="21.5703125" customWidth="1"/>
    <col min="3" max="3" width="5.140625" customWidth="1"/>
    <col min="4" max="4" width="44.42578125" customWidth="1"/>
    <col min="5" max="5" width="38.5703125" hidden="1" customWidth="1"/>
    <col min="6" max="6" width="32.42578125" customWidth="1"/>
    <col min="7" max="7" width="23.85546875" customWidth="1"/>
    <col min="8" max="8" width="22.42578125" customWidth="1"/>
    <col min="9" max="9" width="16.42578125" customWidth="1"/>
    <col min="10" max="10" width="14.140625" customWidth="1"/>
    <col min="11" max="11" width="39.140625" customWidth="1"/>
    <col min="12" max="12" width="16.85546875" customWidth="1"/>
    <col min="13" max="14" width="16.85546875" hidden="1" customWidth="1"/>
    <col min="15" max="15" width="23.140625" hidden="1" customWidth="1"/>
    <col min="16" max="16" width="18.85546875" customWidth="1"/>
    <col min="17" max="17" width="19.7109375" customWidth="1"/>
    <col min="18" max="18" width="17" customWidth="1"/>
    <col min="19" max="19" width="33.85546875" customWidth="1"/>
    <col min="20" max="20" width="24.42578125" customWidth="1"/>
    <col min="21" max="21" width="23.42578125" customWidth="1"/>
    <col min="22" max="22" width="45.5703125" customWidth="1"/>
    <col min="23" max="23" width="44.42578125" customWidth="1"/>
  </cols>
  <sheetData>
    <row r="1" spans="2:23" ht="14.1" customHeight="1" x14ac:dyDescent="0.25"/>
    <row r="2" spans="2:23" ht="15" customHeight="1" x14ac:dyDescent="0.25">
      <c r="B2" s="8" t="s">
        <v>3</v>
      </c>
    </row>
    <row r="3" spans="2:23" ht="21" customHeight="1" x14ac:dyDescent="0.25">
      <c r="B3" s="34" t="s">
        <v>360</v>
      </c>
    </row>
    <row r="4" spans="2:23" ht="24" customHeight="1" x14ac:dyDescent="0.25">
      <c r="B4" s="8" t="s">
        <v>15</v>
      </c>
    </row>
    <row r="5" spans="2:23" ht="31.9" customHeight="1" x14ac:dyDescent="0.25">
      <c r="B5" s="173" t="s">
        <v>366</v>
      </c>
      <c r="C5" s="173"/>
      <c r="D5" s="173"/>
      <c r="E5" s="173"/>
      <c r="F5" s="173"/>
      <c r="G5" s="173"/>
      <c r="H5" s="173"/>
      <c r="I5" s="173"/>
    </row>
    <row r="6" spans="2:23" ht="17.25" customHeight="1" x14ac:dyDescent="0.25">
      <c r="B6" s="173" t="s">
        <v>369</v>
      </c>
      <c r="C6" s="173"/>
      <c r="D6" s="173"/>
      <c r="E6" s="173"/>
      <c r="F6" s="173"/>
      <c r="G6" s="173"/>
      <c r="H6" s="173"/>
      <c r="I6" s="173"/>
    </row>
    <row r="7" spans="2:23" ht="28.15" customHeight="1" x14ac:dyDescent="0.25">
      <c r="B7" s="174" t="s">
        <v>391</v>
      </c>
      <c r="C7" s="174"/>
      <c r="D7" s="174"/>
      <c r="E7" s="174"/>
      <c r="F7" s="174"/>
      <c r="G7" s="174"/>
      <c r="H7" s="174"/>
      <c r="I7" s="174"/>
    </row>
    <row r="8" spans="2:23" ht="17.25" customHeight="1" x14ac:dyDescent="0.25">
      <c r="B8" s="11" t="s">
        <v>361</v>
      </c>
      <c r="C8" s="8"/>
    </row>
    <row r="9" spans="2:23" ht="17.25" customHeight="1" x14ac:dyDescent="0.25">
      <c r="B9" s="11" t="s">
        <v>479</v>
      </c>
      <c r="C9" s="8"/>
    </row>
    <row r="10" spans="2:23" ht="19.149999999999999" customHeight="1" x14ac:dyDescent="0.25">
      <c r="G10" s="23"/>
      <c r="K10" s="148"/>
      <c r="S10" s="148"/>
      <c r="T10" s="148"/>
      <c r="U10" s="148"/>
      <c r="V10" s="148"/>
      <c r="W10" s="148"/>
    </row>
    <row r="11" spans="2:23" s="20" customFormat="1" ht="20.100000000000001" customHeight="1" x14ac:dyDescent="0.25">
      <c r="B11" s="171" t="s">
        <v>16</v>
      </c>
      <c r="C11" s="171"/>
      <c r="D11" s="171"/>
      <c r="E11" s="171"/>
      <c r="F11" s="171"/>
      <c r="G11" s="171"/>
      <c r="H11" s="171"/>
      <c r="I11" s="171"/>
      <c r="J11" s="172" t="s">
        <v>17</v>
      </c>
      <c r="K11" s="172"/>
      <c r="L11" s="172"/>
      <c r="M11" s="172"/>
      <c r="N11" s="172"/>
      <c r="O11" s="172"/>
      <c r="P11" s="172"/>
      <c r="Q11" s="172"/>
      <c r="R11" s="172"/>
      <c r="S11" s="170" t="s">
        <v>18</v>
      </c>
      <c r="T11" s="170"/>
      <c r="U11" s="170"/>
      <c r="V11" s="170"/>
      <c r="W11" s="170"/>
    </row>
    <row r="12" spans="2:23" s="9" customFormat="1" ht="34.5" customHeight="1" x14ac:dyDescent="0.25">
      <c r="B12" s="9" t="s">
        <v>19</v>
      </c>
      <c r="C12" s="9" t="s">
        <v>20</v>
      </c>
      <c r="D12" s="9" t="s">
        <v>21</v>
      </c>
      <c r="E12" s="9" t="s">
        <v>1</v>
      </c>
      <c r="F12" s="9" t="s">
        <v>22</v>
      </c>
      <c r="G12" s="9" t="s">
        <v>23</v>
      </c>
      <c r="H12" s="9" t="s">
        <v>24</v>
      </c>
      <c r="I12" s="9" t="s">
        <v>25</v>
      </c>
      <c r="J12" s="9" t="s">
        <v>26</v>
      </c>
      <c r="K12" s="9" t="s">
        <v>27</v>
      </c>
      <c r="L12" s="9" t="s">
        <v>365</v>
      </c>
      <c r="M12" s="9" t="s">
        <v>28</v>
      </c>
      <c r="N12" s="9" t="s">
        <v>29</v>
      </c>
      <c r="O12" s="9" t="s">
        <v>30</v>
      </c>
      <c r="P12" s="9" t="s">
        <v>388</v>
      </c>
      <c r="Q12" s="9" t="s">
        <v>389</v>
      </c>
      <c r="R12" s="9" t="s">
        <v>390</v>
      </c>
      <c r="S12" s="9" t="s">
        <v>31</v>
      </c>
      <c r="T12" s="9" t="s">
        <v>32</v>
      </c>
      <c r="U12" s="9" t="s">
        <v>33</v>
      </c>
      <c r="V12" s="9" t="s">
        <v>34</v>
      </c>
      <c r="W12" s="9" t="s">
        <v>35</v>
      </c>
    </row>
    <row r="13" spans="2:23" ht="46.5" customHeight="1" x14ac:dyDescent="0.25">
      <c r="B13" s="125" t="s">
        <v>36</v>
      </c>
      <c r="C13" s="20">
        <v>1</v>
      </c>
      <c r="D13" s="20" t="s">
        <v>37</v>
      </c>
      <c r="E13" s="20"/>
      <c r="F13" s="22" t="s">
        <v>38</v>
      </c>
      <c r="G13" s="22" t="s">
        <v>39</v>
      </c>
      <c r="H13" s="22" t="s">
        <v>39</v>
      </c>
      <c r="I13" s="22" t="s">
        <v>40</v>
      </c>
      <c r="J13" s="124"/>
      <c r="K13" s="125" t="s">
        <v>37</v>
      </c>
      <c r="L13" s="126"/>
      <c r="M13" s="126"/>
      <c r="N13" s="126"/>
      <c r="O13" s="126"/>
      <c r="P13" s="126"/>
      <c r="Q13" s="126"/>
      <c r="R13" s="126"/>
      <c r="S13" s="21" t="s">
        <v>37</v>
      </c>
      <c r="T13" s="21" t="s">
        <v>37</v>
      </c>
      <c r="U13" s="21" t="s">
        <v>41</v>
      </c>
      <c r="V13" s="21" t="s">
        <v>42</v>
      </c>
      <c r="W13" s="21" t="s">
        <v>43</v>
      </c>
    </row>
    <row r="14" spans="2:23" ht="61.5" customHeight="1" x14ac:dyDescent="0.25">
      <c r="B14" s="125" t="s">
        <v>36</v>
      </c>
      <c r="C14" s="20">
        <v>2</v>
      </c>
      <c r="D14" s="20" t="s">
        <v>44</v>
      </c>
      <c r="E14" s="20"/>
      <c r="F14" s="21" t="s">
        <v>45</v>
      </c>
      <c r="G14" s="22" t="s">
        <v>39</v>
      </c>
      <c r="H14" s="22" t="s">
        <v>39</v>
      </c>
      <c r="I14" s="21" t="s">
        <v>40</v>
      </c>
      <c r="J14" s="124"/>
      <c r="K14" s="125" t="s">
        <v>44</v>
      </c>
      <c r="L14" s="126"/>
      <c r="M14" s="126"/>
      <c r="N14" s="126"/>
      <c r="O14" s="126"/>
      <c r="P14" s="126"/>
      <c r="Q14" s="126"/>
      <c r="R14" s="126"/>
      <c r="S14" s="21" t="s">
        <v>46</v>
      </c>
      <c r="T14" s="21" t="s">
        <v>47</v>
      </c>
      <c r="U14" s="21" t="s">
        <v>48</v>
      </c>
      <c r="V14" s="21" t="s">
        <v>49</v>
      </c>
      <c r="W14" s="21" t="s">
        <v>50</v>
      </c>
    </row>
    <row r="15" spans="2:23" ht="26.25" customHeight="1" x14ac:dyDescent="0.25">
      <c r="B15" s="125" t="s">
        <v>51</v>
      </c>
      <c r="C15" s="20">
        <v>3</v>
      </c>
      <c r="D15" s="20" t="s">
        <v>52</v>
      </c>
      <c r="E15" s="20"/>
      <c r="F15" s="21" t="s">
        <v>53</v>
      </c>
      <c r="G15" s="22" t="s">
        <v>39</v>
      </c>
      <c r="H15" s="22" t="s">
        <v>39</v>
      </c>
      <c r="I15" s="21" t="s">
        <v>40</v>
      </c>
      <c r="J15" s="124"/>
      <c r="K15" s="125" t="s">
        <v>52</v>
      </c>
      <c r="L15" s="126"/>
      <c r="M15" s="126"/>
      <c r="N15" s="126"/>
      <c r="O15" s="126"/>
      <c r="P15" s="126"/>
      <c r="Q15" s="126"/>
      <c r="R15" s="126"/>
      <c r="S15" s="21" t="s">
        <v>54</v>
      </c>
      <c r="T15" s="21" t="s">
        <v>55</v>
      </c>
      <c r="U15" s="21" t="s">
        <v>56</v>
      </c>
      <c r="V15" s="21" t="s">
        <v>57</v>
      </c>
      <c r="W15" s="21" t="s">
        <v>58</v>
      </c>
    </row>
    <row r="16" spans="2:23" ht="43.5" customHeight="1" x14ac:dyDescent="0.25">
      <c r="B16" s="125" t="s">
        <v>36</v>
      </c>
      <c r="C16" s="20">
        <v>4</v>
      </c>
      <c r="D16" s="20" t="s">
        <v>59</v>
      </c>
      <c r="E16" s="20"/>
      <c r="F16" s="21" t="s">
        <v>60</v>
      </c>
      <c r="G16" s="22" t="s">
        <v>39</v>
      </c>
      <c r="H16" s="22" t="s">
        <v>39</v>
      </c>
      <c r="I16" s="21" t="s">
        <v>40</v>
      </c>
      <c r="J16" s="124"/>
      <c r="K16" s="125" t="s">
        <v>59</v>
      </c>
      <c r="L16" s="126"/>
      <c r="M16" s="126"/>
      <c r="N16" s="126"/>
      <c r="O16" s="126"/>
      <c r="P16" s="126"/>
      <c r="Q16" s="126"/>
      <c r="R16" s="126"/>
      <c r="S16" s="21" t="s">
        <v>61</v>
      </c>
      <c r="T16" s="21"/>
      <c r="U16" s="21"/>
      <c r="V16" s="21" t="s">
        <v>59</v>
      </c>
      <c r="W16" s="21" t="s">
        <v>50</v>
      </c>
    </row>
    <row r="17" spans="2:23" ht="43.5" customHeight="1" x14ac:dyDescent="0.25">
      <c r="B17" s="125" t="s">
        <v>51</v>
      </c>
      <c r="C17" s="20">
        <v>5</v>
      </c>
      <c r="D17" s="20" t="s">
        <v>62</v>
      </c>
      <c r="E17" s="20"/>
      <c r="F17" s="21" t="s">
        <v>63</v>
      </c>
      <c r="G17" s="22" t="s">
        <v>39</v>
      </c>
      <c r="H17" s="22" t="s">
        <v>39</v>
      </c>
      <c r="I17" s="21" t="s">
        <v>40</v>
      </c>
      <c r="J17" s="124"/>
      <c r="K17" s="125" t="s">
        <v>62</v>
      </c>
      <c r="L17" s="126"/>
      <c r="M17" s="126"/>
      <c r="N17" s="126"/>
      <c r="O17" s="126"/>
      <c r="P17" s="126"/>
      <c r="Q17" s="126"/>
      <c r="R17" s="126"/>
      <c r="S17" s="21" t="s">
        <v>64</v>
      </c>
      <c r="T17" s="21" t="s">
        <v>65</v>
      </c>
      <c r="U17" s="21" t="s">
        <v>66</v>
      </c>
      <c r="V17" s="21" t="s">
        <v>67</v>
      </c>
      <c r="W17" s="21" t="s">
        <v>68</v>
      </c>
    </row>
    <row r="18" spans="2:23" ht="43.5" customHeight="1" x14ac:dyDescent="0.25">
      <c r="B18" s="125" t="s">
        <v>51</v>
      </c>
      <c r="C18" s="20">
        <v>6</v>
      </c>
      <c r="D18" s="20" t="s">
        <v>69</v>
      </c>
      <c r="E18" s="20"/>
      <c r="F18" s="21" t="s">
        <v>70</v>
      </c>
      <c r="G18" s="22" t="s">
        <v>39</v>
      </c>
      <c r="H18" s="22" t="s">
        <v>39</v>
      </c>
      <c r="I18" s="21" t="s">
        <v>40</v>
      </c>
      <c r="J18" s="124"/>
      <c r="K18" s="125" t="s">
        <v>69</v>
      </c>
      <c r="L18" s="126"/>
      <c r="M18" s="126"/>
      <c r="N18" s="126"/>
      <c r="O18" s="126"/>
      <c r="P18" s="126"/>
      <c r="Q18" s="126"/>
      <c r="R18" s="126"/>
      <c r="S18" s="21" t="s">
        <v>71</v>
      </c>
      <c r="T18" s="21" t="s">
        <v>72</v>
      </c>
      <c r="U18" s="21" t="s">
        <v>66</v>
      </c>
      <c r="V18" s="21" t="s">
        <v>73</v>
      </c>
      <c r="W18" s="21" t="s">
        <v>74</v>
      </c>
    </row>
    <row r="19" spans="2:23" ht="43.5" customHeight="1" x14ac:dyDescent="0.25">
      <c r="B19" s="125" t="s">
        <v>36</v>
      </c>
      <c r="C19" s="20">
        <v>7</v>
      </c>
      <c r="D19" s="20" t="s">
        <v>75</v>
      </c>
      <c r="E19" s="20"/>
      <c r="F19" s="21" t="s">
        <v>76</v>
      </c>
      <c r="G19" s="22" t="s">
        <v>39</v>
      </c>
      <c r="H19" s="22" t="s">
        <v>39</v>
      </c>
      <c r="I19" s="21" t="s">
        <v>40</v>
      </c>
      <c r="J19" s="124"/>
      <c r="K19" s="125" t="s">
        <v>75</v>
      </c>
      <c r="L19" s="126"/>
      <c r="M19" s="126"/>
      <c r="N19" s="126"/>
      <c r="O19" s="126"/>
      <c r="P19" s="126"/>
      <c r="Q19" s="126"/>
      <c r="R19" s="126"/>
      <c r="S19" s="21" t="s">
        <v>77</v>
      </c>
      <c r="T19" s="21" t="s">
        <v>78</v>
      </c>
      <c r="U19" s="21" t="s">
        <v>79</v>
      </c>
      <c r="V19" s="21" t="s">
        <v>80</v>
      </c>
      <c r="W19" s="21" t="s">
        <v>81</v>
      </c>
    </row>
    <row r="20" spans="2:23" ht="43.5" customHeight="1" x14ac:dyDescent="0.25">
      <c r="B20" s="125" t="s">
        <v>51</v>
      </c>
      <c r="C20" s="20">
        <v>8</v>
      </c>
      <c r="D20" s="20" t="s">
        <v>82</v>
      </c>
      <c r="E20" s="20"/>
      <c r="F20" s="21" t="s">
        <v>83</v>
      </c>
      <c r="G20" s="21" t="s">
        <v>84</v>
      </c>
      <c r="H20" s="21" t="s">
        <v>85</v>
      </c>
      <c r="I20" s="21" t="s">
        <v>86</v>
      </c>
      <c r="J20" s="124"/>
      <c r="K20" s="125" t="s">
        <v>82</v>
      </c>
      <c r="L20" s="126"/>
      <c r="M20" s="126"/>
      <c r="N20" s="126"/>
      <c r="O20" s="126"/>
      <c r="P20" s="126"/>
      <c r="Q20" s="126"/>
      <c r="R20" s="126"/>
      <c r="S20" s="21"/>
      <c r="T20" s="21"/>
      <c r="U20" s="21" t="s">
        <v>87</v>
      </c>
      <c r="V20" s="21" t="s">
        <v>88</v>
      </c>
      <c r="W20" s="21" t="s">
        <v>58</v>
      </c>
    </row>
    <row r="21" spans="2:23" ht="43.5" customHeight="1" x14ac:dyDescent="0.25">
      <c r="B21" s="125" t="s">
        <v>89</v>
      </c>
      <c r="C21" s="20">
        <v>9</v>
      </c>
      <c r="D21" s="20" t="s">
        <v>90</v>
      </c>
      <c r="E21" s="20"/>
      <c r="F21" s="21" t="s">
        <v>91</v>
      </c>
      <c r="G21" s="21" t="s">
        <v>92</v>
      </c>
      <c r="H21" s="21" t="s">
        <v>85</v>
      </c>
      <c r="I21" s="21" t="s">
        <v>86</v>
      </c>
      <c r="J21" s="124"/>
      <c r="K21" s="125" t="s">
        <v>90</v>
      </c>
      <c r="L21" s="126"/>
      <c r="M21" s="126"/>
      <c r="N21" s="126"/>
      <c r="O21" s="126"/>
      <c r="P21" s="126"/>
      <c r="Q21" s="126"/>
      <c r="R21" s="126"/>
      <c r="S21" s="21"/>
      <c r="T21" s="21"/>
      <c r="U21" s="21" t="s">
        <v>93</v>
      </c>
      <c r="V21" s="21" t="s">
        <v>94</v>
      </c>
      <c r="W21" s="21" t="s">
        <v>43</v>
      </c>
    </row>
    <row r="22" spans="2:23" ht="43.5" customHeight="1" x14ac:dyDescent="0.25">
      <c r="B22" s="125" t="s">
        <v>36</v>
      </c>
      <c r="C22" s="20">
        <v>10</v>
      </c>
      <c r="D22" s="20" t="s">
        <v>95</v>
      </c>
      <c r="E22" s="20"/>
      <c r="F22" s="21" t="s">
        <v>96</v>
      </c>
      <c r="G22" s="21" t="s">
        <v>84</v>
      </c>
      <c r="H22" s="21" t="s">
        <v>85</v>
      </c>
      <c r="I22" s="21" t="s">
        <v>86</v>
      </c>
      <c r="J22" s="124"/>
      <c r="K22" s="125" t="s">
        <v>95</v>
      </c>
      <c r="L22" s="126"/>
      <c r="M22" s="126"/>
      <c r="N22" s="126"/>
      <c r="O22" s="126"/>
      <c r="P22" s="126"/>
      <c r="Q22" s="126"/>
      <c r="R22" s="126"/>
      <c r="S22" s="21"/>
      <c r="T22" s="21" t="s">
        <v>97</v>
      </c>
      <c r="U22" s="21" t="s">
        <v>98</v>
      </c>
      <c r="V22" s="21"/>
      <c r="W22" s="21" t="s">
        <v>99</v>
      </c>
    </row>
    <row r="23" spans="2:23" ht="43.5" customHeight="1" x14ac:dyDescent="0.25">
      <c r="B23" s="125" t="s">
        <v>36</v>
      </c>
      <c r="C23" s="20">
        <v>11</v>
      </c>
      <c r="D23" s="20" t="s">
        <v>100</v>
      </c>
      <c r="E23" s="20"/>
      <c r="F23" s="21" t="s">
        <v>101</v>
      </c>
      <c r="G23" s="21" t="s">
        <v>84</v>
      </c>
      <c r="H23" s="21" t="s">
        <v>85</v>
      </c>
      <c r="I23" s="21" t="s">
        <v>86</v>
      </c>
      <c r="J23" s="124"/>
      <c r="K23" s="125" t="s">
        <v>100</v>
      </c>
      <c r="L23" s="126"/>
      <c r="M23" s="126"/>
      <c r="N23" s="126"/>
      <c r="O23" s="126"/>
      <c r="P23" s="126"/>
      <c r="Q23" s="126"/>
      <c r="R23" s="126"/>
      <c r="S23" s="21"/>
      <c r="T23" s="21" t="s">
        <v>102</v>
      </c>
      <c r="U23" s="21" t="s">
        <v>103</v>
      </c>
      <c r="V23" s="21" t="s">
        <v>104</v>
      </c>
      <c r="W23" s="21" t="s">
        <v>105</v>
      </c>
    </row>
    <row r="24" spans="2:23" ht="43.5" customHeight="1" x14ac:dyDescent="0.25">
      <c r="B24" s="125" t="s">
        <v>36</v>
      </c>
      <c r="C24" s="20">
        <v>12</v>
      </c>
      <c r="D24" s="20" t="s">
        <v>106</v>
      </c>
      <c r="E24" s="20"/>
      <c r="F24" s="21" t="s">
        <v>107</v>
      </c>
      <c r="G24" s="22" t="s">
        <v>39</v>
      </c>
      <c r="H24" s="21" t="s">
        <v>84</v>
      </c>
      <c r="I24" s="21" t="s">
        <v>86</v>
      </c>
      <c r="J24" s="124"/>
      <c r="K24" s="125" t="s">
        <v>106</v>
      </c>
      <c r="L24" s="126"/>
      <c r="M24" s="126"/>
      <c r="N24" s="126"/>
      <c r="O24" s="126"/>
      <c r="P24" s="126"/>
      <c r="Q24" s="126"/>
      <c r="R24" s="126"/>
      <c r="S24" s="21" t="s">
        <v>108</v>
      </c>
      <c r="T24" s="21"/>
      <c r="U24" s="21" t="s">
        <v>109</v>
      </c>
      <c r="V24" s="21" t="s">
        <v>59</v>
      </c>
      <c r="W24" s="21" t="s">
        <v>110</v>
      </c>
    </row>
    <row r="25" spans="2:23" ht="43.5" customHeight="1" x14ac:dyDescent="0.25">
      <c r="B25" s="125" t="s">
        <v>36</v>
      </c>
      <c r="C25" s="20">
        <v>13</v>
      </c>
      <c r="D25" s="20" t="s">
        <v>111</v>
      </c>
      <c r="E25" s="20"/>
      <c r="F25" s="21" t="s">
        <v>112</v>
      </c>
      <c r="G25" s="21" t="s">
        <v>84</v>
      </c>
      <c r="H25" s="21" t="s">
        <v>85</v>
      </c>
      <c r="I25" s="21" t="s">
        <v>86</v>
      </c>
      <c r="J25" s="124"/>
      <c r="K25" s="125" t="s">
        <v>111</v>
      </c>
      <c r="L25" s="126"/>
      <c r="M25" s="126"/>
      <c r="N25" s="126"/>
      <c r="O25" s="126"/>
      <c r="P25" s="126"/>
      <c r="Q25" s="126"/>
      <c r="R25" s="126"/>
      <c r="S25" s="21" t="s">
        <v>77</v>
      </c>
      <c r="T25" s="21"/>
      <c r="U25" s="21" t="s">
        <v>113</v>
      </c>
      <c r="V25" s="21"/>
      <c r="W25" s="21" t="s">
        <v>81</v>
      </c>
    </row>
    <row r="26" spans="2:23" ht="43.5" customHeight="1" x14ac:dyDescent="0.25">
      <c r="B26" s="125" t="s">
        <v>51</v>
      </c>
      <c r="C26" s="20">
        <v>14</v>
      </c>
      <c r="D26" s="20" t="s">
        <v>114</v>
      </c>
      <c r="E26" s="20"/>
      <c r="F26" s="21" t="s">
        <v>115</v>
      </c>
      <c r="G26" s="21" t="s">
        <v>84</v>
      </c>
      <c r="H26" s="21" t="s">
        <v>84</v>
      </c>
      <c r="I26" s="21" t="s">
        <v>116</v>
      </c>
      <c r="J26" s="124"/>
      <c r="K26" s="125" t="s">
        <v>114</v>
      </c>
      <c r="L26" s="126"/>
      <c r="M26" s="126"/>
      <c r="N26" s="126"/>
      <c r="O26" s="126"/>
      <c r="P26" s="126"/>
      <c r="Q26" s="126"/>
      <c r="R26" s="126"/>
      <c r="S26" s="21" t="s">
        <v>117</v>
      </c>
      <c r="T26" s="21"/>
      <c r="U26" s="21" t="s">
        <v>118</v>
      </c>
      <c r="V26" s="21" t="s">
        <v>119</v>
      </c>
      <c r="W26" s="21" t="s">
        <v>120</v>
      </c>
    </row>
    <row r="27" spans="2:23" ht="43.5" customHeight="1" x14ac:dyDescent="0.25">
      <c r="B27" s="125" t="s">
        <v>51</v>
      </c>
      <c r="C27" s="20">
        <v>15</v>
      </c>
      <c r="D27" s="20" t="s">
        <v>121</v>
      </c>
      <c r="E27" s="20"/>
      <c r="F27" s="21" t="s">
        <v>122</v>
      </c>
      <c r="G27" s="21" t="s">
        <v>84</v>
      </c>
      <c r="H27" s="21" t="s">
        <v>84</v>
      </c>
      <c r="I27" s="21" t="s">
        <v>116</v>
      </c>
      <c r="J27" s="124"/>
      <c r="K27" s="125" t="s">
        <v>121</v>
      </c>
      <c r="L27" s="126"/>
      <c r="M27" s="126"/>
      <c r="N27" s="126"/>
      <c r="O27" s="126"/>
      <c r="P27" s="126"/>
      <c r="Q27" s="126"/>
      <c r="R27" s="126"/>
      <c r="S27" s="21" t="s">
        <v>123</v>
      </c>
      <c r="T27" s="21" t="s">
        <v>124</v>
      </c>
      <c r="U27" s="21" t="s">
        <v>125</v>
      </c>
      <c r="V27" s="21" t="s">
        <v>126</v>
      </c>
      <c r="W27" s="21" t="s">
        <v>127</v>
      </c>
    </row>
    <row r="28" spans="2:23" ht="60" x14ac:dyDescent="0.25">
      <c r="B28" s="125" t="s">
        <v>51</v>
      </c>
      <c r="C28" s="20">
        <v>16</v>
      </c>
      <c r="D28" s="20" t="s">
        <v>128</v>
      </c>
      <c r="E28" s="20"/>
      <c r="F28" s="21" t="s">
        <v>129</v>
      </c>
      <c r="G28" s="21" t="s">
        <v>84</v>
      </c>
      <c r="H28" s="21" t="s">
        <v>84</v>
      </c>
      <c r="I28" s="21" t="s">
        <v>116</v>
      </c>
      <c r="J28" s="124"/>
      <c r="K28" s="125" t="s">
        <v>128</v>
      </c>
      <c r="L28" s="126"/>
      <c r="M28" s="126"/>
      <c r="N28" s="126"/>
      <c r="O28" s="126"/>
      <c r="P28" s="126"/>
      <c r="Q28" s="126"/>
      <c r="R28" s="126"/>
      <c r="S28" s="21" t="s">
        <v>130</v>
      </c>
      <c r="T28" s="21" t="s">
        <v>131</v>
      </c>
      <c r="U28" s="21" t="s">
        <v>131</v>
      </c>
      <c r="V28" s="149" t="s">
        <v>132</v>
      </c>
      <c r="W28" s="21" t="s">
        <v>120</v>
      </c>
    </row>
    <row r="29" spans="2:23" ht="60" customHeight="1" x14ac:dyDescent="0.25">
      <c r="B29" s="125" t="s">
        <v>36</v>
      </c>
      <c r="C29" s="20">
        <v>17</v>
      </c>
      <c r="D29" s="20" t="s">
        <v>133</v>
      </c>
      <c r="E29" s="20"/>
      <c r="F29" s="21" t="s">
        <v>134</v>
      </c>
      <c r="G29" s="21" t="s">
        <v>84</v>
      </c>
      <c r="H29" s="21" t="s">
        <v>84</v>
      </c>
      <c r="I29" s="21" t="s">
        <v>116</v>
      </c>
      <c r="J29" s="124"/>
      <c r="K29" s="125" t="s">
        <v>133</v>
      </c>
      <c r="L29" s="126"/>
      <c r="M29" s="126"/>
      <c r="N29" s="126"/>
      <c r="O29" s="126"/>
      <c r="P29" s="126"/>
      <c r="Q29" s="126"/>
      <c r="R29" s="126"/>
      <c r="S29" s="21" t="s">
        <v>77</v>
      </c>
      <c r="T29" s="21" t="s">
        <v>78</v>
      </c>
      <c r="U29" s="21" t="s">
        <v>135</v>
      </c>
      <c r="V29" s="21"/>
      <c r="W29" s="21" t="s">
        <v>81</v>
      </c>
    </row>
    <row r="30" spans="2:23" ht="49.5" customHeight="1" x14ac:dyDescent="0.25">
      <c r="B30" s="125" t="s">
        <v>51</v>
      </c>
      <c r="C30" s="20">
        <v>18</v>
      </c>
      <c r="D30" s="20" t="s">
        <v>136</v>
      </c>
      <c r="E30" s="20"/>
      <c r="F30" s="21" t="s">
        <v>137</v>
      </c>
      <c r="G30" s="21" t="s">
        <v>84</v>
      </c>
      <c r="H30" s="21" t="s">
        <v>92</v>
      </c>
      <c r="I30" s="21" t="s">
        <v>138</v>
      </c>
      <c r="J30" s="124"/>
      <c r="K30" s="125" t="s">
        <v>136</v>
      </c>
      <c r="L30" s="126"/>
      <c r="M30" s="126"/>
      <c r="N30" s="126"/>
      <c r="O30" s="126"/>
      <c r="P30" s="126"/>
      <c r="Q30" s="126"/>
      <c r="R30" s="126"/>
      <c r="S30" s="21"/>
      <c r="T30" s="21"/>
      <c r="U30" s="21" t="s">
        <v>56</v>
      </c>
      <c r="V30" s="21" t="s">
        <v>139</v>
      </c>
      <c r="W30" s="21" t="s">
        <v>140</v>
      </c>
    </row>
    <row r="31" spans="2:23" ht="60" x14ac:dyDescent="0.25">
      <c r="B31" s="125" t="s">
        <v>51</v>
      </c>
      <c r="C31" s="20">
        <v>19</v>
      </c>
      <c r="D31" s="20" t="s">
        <v>141</v>
      </c>
      <c r="E31" s="20"/>
      <c r="F31" s="21" t="s">
        <v>142</v>
      </c>
      <c r="G31" s="21" t="s">
        <v>92</v>
      </c>
      <c r="H31" s="21" t="s">
        <v>84</v>
      </c>
      <c r="I31" s="21" t="s">
        <v>138</v>
      </c>
      <c r="J31" s="124"/>
      <c r="K31" s="125" t="s">
        <v>141</v>
      </c>
      <c r="L31" s="126"/>
      <c r="M31" s="126"/>
      <c r="N31" s="126"/>
      <c r="O31" s="126"/>
      <c r="P31" s="126"/>
      <c r="Q31" s="126"/>
      <c r="R31" s="126"/>
      <c r="S31" s="21" t="s">
        <v>141</v>
      </c>
      <c r="T31" s="21" t="s">
        <v>141</v>
      </c>
      <c r="U31" s="21" t="s">
        <v>141</v>
      </c>
      <c r="V31" s="21" t="s">
        <v>88</v>
      </c>
      <c r="W31" s="21" t="s">
        <v>127</v>
      </c>
    </row>
    <row r="32" spans="2:23" ht="60" x14ac:dyDescent="0.25">
      <c r="B32" s="125" t="s">
        <v>36</v>
      </c>
      <c r="C32" s="20">
        <v>20</v>
      </c>
      <c r="D32" s="20" t="s">
        <v>143</v>
      </c>
      <c r="E32" s="20"/>
      <c r="F32" s="21" t="s">
        <v>144</v>
      </c>
      <c r="G32" s="21" t="s">
        <v>84</v>
      </c>
      <c r="H32" s="21" t="s">
        <v>92</v>
      </c>
      <c r="I32" s="21" t="s">
        <v>138</v>
      </c>
      <c r="J32" s="124"/>
      <c r="K32" s="125" t="s">
        <v>143</v>
      </c>
      <c r="L32" s="126"/>
      <c r="M32" s="126"/>
      <c r="N32" s="126"/>
      <c r="O32" s="126"/>
      <c r="P32" s="126"/>
      <c r="Q32" s="126"/>
      <c r="R32" s="126"/>
      <c r="S32" s="21" t="s">
        <v>145</v>
      </c>
      <c r="T32" s="21"/>
      <c r="U32" s="21" t="s">
        <v>98</v>
      </c>
      <c r="V32" s="21"/>
      <c r="W32" s="21" t="s">
        <v>99</v>
      </c>
    </row>
    <row r="33" spans="2:23" ht="75" x14ac:dyDescent="0.25">
      <c r="B33" s="125" t="s">
        <v>51</v>
      </c>
      <c r="C33" s="20">
        <v>21</v>
      </c>
      <c r="D33" s="20" t="s">
        <v>146</v>
      </c>
      <c r="E33" s="20"/>
      <c r="F33" s="21" t="s">
        <v>147</v>
      </c>
      <c r="G33" s="21" t="s">
        <v>92</v>
      </c>
      <c r="H33" s="21" t="s">
        <v>92</v>
      </c>
      <c r="I33" s="21" t="s">
        <v>138</v>
      </c>
      <c r="J33" s="124"/>
      <c r="K33" s="125" t="s">
        <v>146</v>
      </c>
      <c r="L33" s="126"/>
      <c r="M33" s="126"/>
      <c r="N33" s="126"/>
      <c r="O33" s="126"/>
      <c r="P33" s="126"/>
      <c r="Q33" s="126"/>
      <c r="R33" s="126"/>
      <c r="S33" s="21" t="s">
        <v>148</v>
      </c>
      <c r="T33" s="21"/>
      <c r="U33" s="21" t="s">
        <v>149</v>
      </c>
      <c r="V33" s="21" t="s">
        <v>126</v>
      </c>
      <c r="W33" s="21" t="s">
        <v>127</v>
      </c>
    </row>
    <row r="34" spans="2:23" ht="30" x14ac:dyDescent="0.25">
      <c r="B34" s="125" t="s">
        <v>89</v>
      </c>
      <c r="C34" s="20">
        <v>22</v>
      </c>
      <c r="D34" s="20" t="s">
        <v>150</v>
      </c>
      <c r="E34" s="20"/>
      <c r="F34" s="21" t="s">
        <v>151</v>
      </c>
      <c r="G34" s="21" t="s">
        <v>92</v>
      </c>
      <c r="H34" s="21" t="s">
        <v>92</v>
      </c>
      <c r="I34" s="21" t="s">
        <v>138</v>
      </c>
      <c r="J34" s="124"/>
      <c r="K34" s="125" t="s">
        <v>150</v>
      </c>
      <c r="L34" s="126"/>
      <c r="M34" s="126"/>
      <c r="N34" s="126"/>
      <c r="O34" s="126"/>
      <c r="P34" s="126"/>
      <c r="Q34" s="126"/>
      <c r="R34" s="126"/>
      <c r="S34" s="21"/>
      <c r="T34" s="21"/>
      <c r="U34" s="21" t="s">
        <v>152</v>
      </c>
      <c r="V34" s="21" t="s">
        <v>153</v>
      </c>
      <c r="W34" s="21" t="s">
        <v>50</v>
      </c>
    </row>
    <row r="35" spans="2:23" ht="90" x14ac:dyDescent="0.25">
      <c r="B35" s="125" t="s">
        <v>89</v>
      </c>
      <c r="C35" s="20">
        <v>23</v>
      </c>
      <c r="D35" s="20" t="s">
        <v>154</v>
      </c>
      <c r="E35" s="20"/>
      <c r="F35" s="21" t="s">
        <v>155</v>
      </c>
      <c r="G35" s="21" t="s">
        <v>156</v>
      </c>
      <c r="H35" s="21" t="s">
        <v>156</v>
      </c>
      <c r="I35" s="21" t="s">
        <v>157</v>
      </c>
      <c r="J35" s="124"/>
      <c r="K35" s="125" t="s">
        <v>154</v>
      </c>
      <c r="L35" s="126"/>
      <c r="M35" s="126"/>
      <c r="N35" s="126"/>
      <c r="O35" s="126"/>
      <c r="P35" s="126"/>
      <c r="Q35" s="126"/>
      <c r="R35" s="126"/>
      <c r="S35" s="21"/>
      <c r="T35" s="21"/>
      <c r="U35" s="21" t="s">
        <v>158</v>
      </c>
      <c r="V35" s="21" t="s">
        <v>159</v>
      </c>
      <c r="W35" s="21" t="s">
        <v>43</v>
      </c>
    </row>
    <row r="36" spans="2:23" ht="47.25" customHeight="1" x14ac:dyDescent="0.25">
      <c r="B36" s="125" t="s">
        <v>36</v>
      </c>
      <c r="C36" s="20">
        <v>24</v>
      </c>
      <c r="D36" s="20" t="s">
        <v>160</v>
      </c>
      <c r="E36" s="20"/>
      <c r="F36" s="21" t="s">
        <v>161</v>
      </c>
      <c r="G36" s="21" t="s">
        <v>156</v>
      </c>
      <c r="H36" s="21" t="s">
        <v>156</v>
      </c>
      <c r="I36" s="21" t="s">
        <v>157</v>
      </c>
      <c r="J36" s="124"/>
      <c r="K36" s="125" t="s">
        <v>160</v>
      </c>
      <c r="L36" s="126"/>
      <c r="M36" s="126"/>
      <c r="N36" s="126"/>
      <c r="O36" s="126"/>
      <c r="P36" s="126"/>
      <c r="Q36" s="126"/>
      <c r="R36" s="126"/>
      <c r="S36" s="21"/>
      <c r="T36" s="21"/>
      <c r="U36" s="21" t="s">
        <v>162</v>
      </c>
      <c r="V36" s="21" t="s">
        <v>159</v>
      </c>
      <c r="W36" s="21" t="s">
        <v>99</v>
      </c>
    </row>
    <row r="37" spans="2:23" ht="30.75" customHeight="1" x14ac:dyDescent="0.25">
      <c r="B37" s="125" t="s">
        <v>89</v>
      </c>
      <c r="C37" s="20">
        <v>25</v>
      </c>
      <c r="D37" s="20" t="s">
        <v>163</v>
      </c>
      <c r="E37" s="20"/>
      <c r="F37" s="21" t="s">
        <v>164</v>
      </c>
      <c r="G37" s="21" t="s">
        <v>156</v>
      </c>
      <c r="H37" s="21" t="s">
        <v>156</v>
      </c>
      <c r="I37" s="21" t="s">
        <v>157</v>
      </c>
      <c r="J37" s="124"/>
      <c r="K37" s="125" t="s">
        <v>163</v>
      </c>
      <c r="L37" s="126"/>
      <c r="M37" s="126"/>
      <c r="N37" s="126"/>
      <c r="O37" s="126"/>
      <c r="P37" s="126"/>
      <c r="Q37" s="126"/>
      <c r="R37" s="126"/>
      <c r="S37" s="21"/>
      <c r="T37" s="21"/>
      <c r="U37" s="21" t="s">
        <v>165</v>
      </c>
      <c r="V37" s="21" t="s">
        <v>166</v>
      </c>
      <c r="W37" s="21"/>
    </row>
    <row r="38" spans="2:23" ht="80.25" customHeight="1" x14ac:dyDescent="0.25">
      <c r="B38" s="125" t="s">
        <v>89</v>
      </c>
      <c r="C38" s="20">
        <v>26</v>
      </c>
      <c r="D38" s="20" t="s">
        <v>167</v>
      </c>
      <c r="E38" s="20"/>
      <c r="F38" s="21" t="s">
        <v>168</v>
      </c>
      <c r="G38" s="21" t="s">
        <v>156</v>
      </c>
      <c r="H38" s="21" t="s">
        <v>156</v>
      </c>
      <c r="I38" s="21" t="s">
        <v>157</v>
      </c>
      <c r="J38" s="124"/>
      <c r="K38" s="125" t="s">
        <v>167</v>
      </c>
      <c r="L38" s="126"/>
      <c r="M38" s="126"/>
      <c r="N38" s="126"/>
      <c r="O38" s="126"/>
      <c r="P38" s="126"/>
      <c r="Q38" s="126"/>
      <c r="R38" s="126"/>
      <c r="S38" s="21"/>
      <c r="T38" s="21"/>
      <c r="U38" s="21" t="s">
        <v>169</v>
      </c>
      <c r="V38" s="21" t="s">
        <v>170</v>
      </c>
      <c r="W38" s="21" t="s">
        <v>50</v>
      </c>
    </row>
    <row r="39" spans="2:23" ht="25.35" customHeight="1" x14ac:dyDescent="0.25">
      <c r="B39" s="125"/>
      <c r="C39" s="20">
        <v>27</v>
      </c>
      <c r="D39" s="20"/>
      <c r="E39" s="20"/>
      <c r="F39" s="21"/>
      <c r="G39" s="21"/>
      <c r="H39" s="21"/>
      <c r="I39" s="21"/>
      <c r="J39" s="124"/>
      <c r="K39" s="125" t="s">
        <v>349</v>
      </c>
      <c r="L39" s="126"/>
      <c r="M39" s="126"/>
      <c r="N39" s="126"/>
      <c r="O39" s="126"/>
      <c r="P39" s="126"/>
      <c r="Q39" s="126"/>
      <c r="R39" s="126"/>
      <c r="S39" s="21"/>
      <c r="T39" s="21"/>
      <c r="U39" s="21"/>
      <c r="V39" s="21"/>
      <c r="W39" s="21"/>
    </row>
    <row r="40" spans="2:23" ht="25.35" customHeight="1" x14ac:dyDescent="0.25">
      <c r="B40" s="125"/>
      <c r="C40" s="20">
        <v>28</v>
      </c>
      <c r="D40" s="20"/>
      <c r="E40" s="20"/>
      <c r="F40" s="21"/>
      <c r="G40" s="21"/>
      <c r="H40" s="21"/>
      <c r="I40" s="21"/>
      <c r="J40" s="124"/>
      <c r="K40" s="125" t="s">
        <v>350</v>
      </c>
      <c r="L40" s="126"/>
      <c r="M40" s="126"/>
      <c r="N40" s="126"/>
      <c r="O40" s="126"/>
      <c r="P40" s="126"/>
      <c r="Q40" s="126"/>
      <c r="R40" s="126"/>
      <c r="S40" s="21"/>
      <c r="T40" s="21"/>
      <c r="U40" s="21"/>
      <c r="V40" s="21"/>
      <c r="W40" s="21"/>
    </row>
    <row r="41" spans="2:23" ht="25.35" customHeight="1" x14ac:dyDescent="0.25">
      <c r="B41" s="125"/>
      <c r="C41" s="20">
        <v>29</v>
      </c>
      <c r="D41" s="20"/>
      <c r="E41" s="20"/>
      <c r="F41" s="21"/>
      <c r="G41" s="21"/>
      <c r="H41" s="21"/>
      <c r="I41" s="21"/>
      <c r="J41" s="124"/>
      <c r="K41" s="125" t="s">
        <v>351</v>
      </c>
      <c r="L41" s="126"/>
      <c r="M41" s="126"/>
      <c r="N41" s="126"/>
      <c r="O41" s="126"/>
      <c r="P41" s="126"/>
      <c r="Q41" s="126"/>
      <c r="R41" s="126"/>
      <c r="S41" s="21"/>
      <c r="T41" s="21"/>
      <c r="U41" s="21"/>
      <c r="V41" s="21"/>
      <c r="W41" s="21"/>
    </row>
    <row r="42" spans="2:23" ht="25.35" customHeight="1" x14ac:dyDescent="0.25">
      <c r="B42" s="125"/>
      <c r="C42" s="20">
        <v>30</v>
      </c>
      <c r="D42" s="20"/>
      <c r="E42" s="20"/>
      <c r="F42" s="21"/>
      <c r="G42" s="21"/>
      <c r="H42" s="21"/>
      <c r="I42" s="21"/>
      <c r="J42" s="124"/>
      <c r="K42" s="125" t="s">
        <v>352</v>
      </c>
      <c r="L42" s="126"/>
      <c r="M42" s="126"/>
      <c r="N42" s="126"/>
      <c r="O42" s="126"/>
      <c r="P42" s="126"/>
      <c r="Q42" s="126"/>
      <c r="R42" s="126"/>
      <c r="S42" s="21"/>
      <c r="T42" s="21"/>
      <c r="U42" s="21"/>
      <c r="V42" s="21"/>
      <c r="W42" s="21"/>
    </row>
  </sheetData>
  <sheetProtection algorithmName="SHA-512" hashValue="leLVSPL7H7wNp5VJBIiRHXlkyPbq+LWQSd+c0AugOs1zjaQmdr5/PJXaEvCQnbVo/kuqGR+nR5aljwhhNSMbfg==" saltValue="Id371KtGpBQp5HrCFXj6hQ==" spinCount="100000" sheet="1" objects="1" scenarios="1" sort="0" autoFilter="0" pivotTables="0"/>
  <mergeCells count="6">
    <mergeCell ref="S11:W11"/>
    <mergeCell ref="B11:I11"/>
    <mergeCell ref="J11:R11"/>
    <mergeCell ref="B5:I5"/>
    <mergeCell ref="B7:I7"/>
    <mergeCell ref="B6:I6"/>
  </mergeCells>
  <phoneticPr fontId="3" type="noConversion"/>
  <dataValidations count="1">
    <dataValidation type="list" allowBlank="1" showInputMessage="1" showErrorMessage="1" sqref="J13:J42" xr:uid="{E71E77ED-5C63-4BAE-A8E8-2D06B886D3F1}">
      <formula1>"Yes, No"</formula1>
    </dataValidation>
  </dataValidations>
  <pageMargins left="0.7" right="0.7" top="0.75" bottom="0.75" header="0.3" footer="0.3"/>
  <pageSetup orientation="landscape" r:id="rId1"/>
  <drawing r:id="rId2"/>
  <legacyDrawing r:id="rId3"/>
  <tableParts count="1">
    <tablePart r:id="rId4"/>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F802F6-CFA3-4183-A7FE-A68F16E11EB0}">
  <sheetPr>
    <pageSetUpPr autoPageBreaks="0" fitToPage="1"/>
  </sheetPr>
  <dimension ref="B2:Q144"/>
  <sheetViews>
    <sheetView showGridLines="0" showRowColHeaders="0" zoomScaleNormal="100" workbookViewId="0">
      <selection activeCell="D53" sqref="D53"/>
    </sheetView>
  </sheetViews>
  <sheetFormatPr defaultColWidth="8.5703125" defaultRowHeight="15" x14ac:dyDescent="0.25"/>
  <cols>
    <col min="1" max="1" width="2.85546875" customWidth="1"/>
    <col min="2" max="2" width="44" customWidth="1"/>
    <col min="3" max="3" width="24.140625" customWidth="1"/>
    <col min="4" max="4" width="42.7109375" customWidth="1"/>
    <col min="5" max="5" width="23.5703125" customWidth="1"/>
    <col min="6" max="6" width="22.28515625" customWidth="1"/>
    <col min="7" max="7" width="21.85546875" customWidth="1"/>
    <col min="9" max="9" width="15.28515625" customWidth="1"/>
    <col min="10" max="10" width="21.42578125" customWidth="1"/>
    <col min="11" max="11" width="12.5703125" customWidth="1"/>
    <col min="12" max="12" width="16.5703125" customWidth="1"/>
    <col min="13" max="14" width="6" customWidth="1"/>
    <col min="15" max="15" width="13.42578125" customWidth="1"/>
    <col min="16" max="16" width="9.42578125" customWidth="1"/>
    <col min="17" max="17" width="7.5703125" customWidth="1"/>
    <col min="18" max="18" width="7.42578125" customWidth="1"/>
    <col min="22" max="22" width="35.7109375" customWidth="1"/>
  </cols>
  <sheetData>
    <row r="2" spans="2:17" s="1" customFormat="1" x14ac:dyDescent="0.25">
      <c r="B2" s="13" t="s">
        <v>171</v>
      </c>
      <c r="C2" s="13"/>
    </row>
    <row r="3" spans="2:17" s="1" customFormat="1" ht="52.15" customHeight="1" x14ac:dyDescent="0.25">
      <c r="B3" s="176" t="s">
        <v>374</v>
      </c>
      <c r="C3" s="176"/>
      <c r="D3" s="176"/>
    </row>
    <row r="4" spans="2:17" s="1" customFormat="1" ht="17.25" customHeight="1" x14ac:dyDescent="0.25">
      <c r="B4" s="177" t="s">
        <v>172</v>
      </c>
      <c r="C4" s="177"/>
      <c r="D4" s="177"/>
    </row>
    <row r="5" spans="2:17" s="1" customFormat="1" ht="31.5" customHeight="1" x14ac:dyDescent="0.25">
      <c r="B5" s="177" t="s">
        <v>362</v>
      </c>
      <c r="C5" s="177"/>
      <c r="D5" s="177"/>
    </row>
    <row r="6" spans="2:17" ht="12.75" customHeight="1" x14ac:dyDescent="0.25">
      <c r="B6" s="175"/>
      <c r="C6" s="175"/>
      <c r="D6" s="77"/>
      <c r="I6" s="77"/>
      <c r="L6" s="77"/>
      <c r="P6" s="77"/>
      <c r="Q6" s="8"/>
    </row>
    <row r="7" spans="2:17" x14ac:dyDescent="0.25">
      <c r="B7" s="8" t="s">
        <v>173</v>
      </c>
    </row>
    <row r="8" spans="2:17" ht="29.25" customHeight="1" x14ac:dyDescent="0.25">
      <c r="B8" s="167" t="s">
        <v>363</v>
      </c>
      <c r="C8" s="167"/>
      <c r="D8" s="167"/>
    </row>
    <row r="10" spans="2:17" x14ac:dyDescent="0.25">
      <c r="B10" s="25" t="s">
        <v>174</v>
      </c>
      <c r="C10" s="78"/>
      <c r="D10" s="78"/>
    </row>
    <row r="11" spans="2:17" x14ac:dyDescent="0.25">
      <c r="B11" s="32" t="s">
        <v>175</v>
      </c>
    </row>
    <row r="12" spans="2:17" x14ac:dyDescent="0.25">
      <c r="B12" t="s">
        <v>176</v>
      </c>
    </row>
    <row r="13" spans="2:17" x14ac:dyDescent="0.25">
      <c r="B13" s="68" t="s">
        <v>177</v>
      </c>
      <c r="C13" s="68" t="s">
        <v>178</v>
      </c>
      <c r="D13" s="68" t="s">
        <v>179</v>
      </c>
      <c r="F13" s="77"/>
      <c r="G13" s="77"/>
      <c r="I13" s="23"/>
    </row>
    <row r="14" spans="2:17" x14ac:dyDescent="0.25">
      <c r="B14" s="73" t="s">
        <v>180</v>
      </c>
      <c r="C14">
        <v>1</v>
      </c>
      <c r="D14" s="28" t="str">
        <f>tblScale[[#This Row],[Value]]&amp;"-"&amp;tblScale[[#This Row],[Scale]]</f>
        <v>1-Slightly detrimental/damaging or beneficial</v>
      </c>
    </row>
    <row r="15" spans="2:17" x14ac:dyDescent="0.25">
      <c r="B15" s="73" t="s">
        <v>181</v>
      </c>
      <c r="C15">
        <v>2</v>
      </c>
      <c r="D15" s="28" t="str">
        <f>tblScale[[#This Row],[Value]]&amp;"-"&amp;tblScale[[#This Row],[Scale]]</f>
        <v>2-Moderately detrimental/damaging or beneficial</v>
      </c>
    </row>
    <row r="16" spans="2:17" x14ac:dyDescent="0.25">
      <c r="B16" s="73" t="s">
        <v>182</v>
      </c>
      <c r="C16">
        <v>3</v>
      </c>
      <c r="D16" s="28" t="str">
        <f>tblScale[[#This Row],[Value]]&amp;"-"&amp;tblScale[[#This Row],[Scale]]</f>
        <v>3-Very detrimental/damaging or beneficial</v>
      </c>
    </row>
    <row r="18" spans="2:4" x14ac:dyDescent="0.25">
      <c r="B18" t="s">
        <v>176</v>
      </c>
    </row>
    <row r="19" spans="2:4" x14ac:dyDescent="0.25">
      <c r="B19" s="68" t="s">
        <v>183</v>
      </c>
      <c r="C19" s="68" t="s">
        <v>178</v>
      </c>
      <c r="D19" s="68" t="s">
        <v>179</v>
      </c>
    </row>
    <row r="20" spans="2:4" x14ac:dyDescent="0.25">
      <c r="B20" s="73" t="s">
        <v>184</v>
      </c>
      <c r="C20">
        <v>1</v>
      </c>
      <c r="D20" s="28" t="str">
        <f>tblScope[[#This Row],[Value]]&amp;"-"&amp;tblScope[[#This Row],[Scope]]</f>
        <v>1-Limited / Operations Site Area</v>
      </c>
    </row>
    <row r="21" spans="2:4" x14ac:dyDescent="0.25">
      <c r="B21" s="73" t="s">
        <v>185</v>
      </c>
      <c r="C21">
        <v>2</v>
      </c>
      <c r="D21" s="28" t="str">
        <f>tblScope[[#This Row],[Value]]&amp;"-"&amp;tblScope[[#This Row],[Scope]]</f>
        <v>2-Concentrated / Community Area</v>
      </c>
    </row>
    <row r="22" spans="2:4" x14ac:dyDescent="0.25">
      <c r="B22" s="73" t="s">
        <v>186</v>
      </c>
      <c r="C22">
        <v>3</v>
      </c>
      <c r="D22" s="28" t="str">
        <f>tblScope[[#This Row],[Value]]&amp;"-"&amp;tblScope[[#This Row],[Scope]]</f>
        <v>3-Medium / Regional</v>
      </c>
    </row>
    <row r="23" spans="2:4" x14ac:dyDescent="0.25">
      <c r="B23" s="73" t="s">
        <v>187</v>
      </c>
      <c r="C23">
        <v>4</v>
      </c>
      <c r="D23" s="28" t="str">
        <f>tblScope[[#This Row],[Value]]&amp;"-"&amp;tblScope[[#This Row],[Scope]]</f>
        <v>4-Widespread / National</v>
      </c>
    </row>
    <row r="24" spans="2:4" x14ac:dyDescent="0.25">
      <c r="B24" s="73" t="s">
        <v>188</v>
      </c>
      <c r="C24">
        <v>5</v>
      </c>
      <c r="D24" s="28" t="str">
        <f>tblScope[[#This Row],[Value]]&amp;"-"&amp;tblScope[[#This Row],[Scope]]</f>
        <v>5-Total / Global</v>
      </c>
    </row>
    <row r="26" spans="2:4" x14ac:dyDescent="0.25">
      <c r="B26" t="s">
        <v>189</v>
      </c>
    </row>
    <row r="27" spans="2:4" x14ac:dyDescent="0.25">
      <c r="B27" s="68" t="s">
        <v>190</v>
      </c>
      <c r="C27" s="68" t="s">
        <v>178</v>
      </c>
      <c r="D27" s="68" t="s">
        <v>179</v>
      </c>
    </row>
    <row r="28" spans="2:4" x14ac:dyDescent="0.25">
      <c r="B28" s="74" t="s">
        <v>191</v>
      </c>
      <c r="C28" s="80">
        <v>1</v>
      </c>
      <c r="D28" s="28" t="str">
        <f>tblLikelihood[[#This Row],[Value]]&amp;"-"&amp;tblLikelihood[[#This Row],[Likelihood]]</f>
        <v>1-Unlikely / Low chance of occurring</v>
      </c>
    </row>
    <row r="29" spans="2:4" x14ac:dyDescent="0.25">
      <c r="B29" s="74" t="s">
        <v>192</v>
      </c>
      <c r="C29" s="80">
        <v>2</v>
      </c>
      <c r="D29" s="81" t="str">
        <f>tblLikelihood[[#This Row],[Value]]&amp;"-"&amp;tblLikelihood[[#This Row],[Likelihood]]</f>
        <v>2-Likely to occur</v>
      </c>
    </row>
    <row r="30" spans="2:4" x14ac:dyDescent="0.25">
      <c r="B30" s="74" t="s">
        <v>193</v>
      </c>
      <c r="C30" s="80">
        <v>3</v>
      </c>
      <c r="D30" s="81" t="str">
        <f>tblLikelihood[[#This Row],[Value]]&amp;"-"&amp;tblLikelihood[[#This Row],[Likelihood]]</f>
        <v>3-Highly likely to occur</v>
      </c>
    </row>
    <row r="31" spans="2:4" x14ac:dyDescent="0.25">
      <c r="B31" s="82"/>
      <c r="C31" s="80"/>
      <c r="D31" s="83"/>
    </row>
    <row r="32" spans="2:4" x14ac:dyDescent="0.25">
      <c r="B32" t="s">
        <v>194</v>
      </c>
    </row>
    <row r="33" spans="2:4" x14ac:dyDescent="0.25">
      <c r="B33" t="s">
        <v>195</v>
      </c>
      <c r="C33" t="s">
        <v>178</v>
      </c>
      <c r="D33" t="s">
        <v>179</v>
      </c>
    </row>
    <row r="34" spans="2:4" x14ac:dyDescent="0.25">
      <c r="B34" s="73" t="s">
        <v>196</v>
      </c>
      <c r="C34">
        <v>1</v>
      </c>
      <c r="D34" s="28" t="str">
        <f>tblRemediability[[#This Row],[Value]]&amp;"-"&amp;tblRemediability[[#This Row],[Remediability]]</f>
        <v>1-Easy to remedy</v>
      </c>
    </row>
    <row r="35" spans="2:4" x14ac:dyDescent="0.25">
      <c r="B35" s="73" t="s">
        <v>197</v>
      </c>
      <c r="C35">
        <v>2</v>
      </c>
      <c r="D35" s="28" t="str">
        <f>tblRemediability[[#This Row],[Value]]&amp;"-"&amp;tblRemediability[[#This Row],[Remediability]]</f>
        <v>2-Remediable with effort (time and cost)</v>
      </c>
    </row>
    <row r="36" spans="2:4" x14ac:dyDescent="0.25">
      <c r="B36" s="73" t="s">
        <v>198</v>
      </c>
      <c r="C36">
        <v>3</v>
      </c>
      <c r="D36" s="28" t="str">
        <f>tblRemediability[[#This Row],[Value]]&amp;"-"&amp;tblRemediability[[#This Row],[Remediability]]</f>
        <v>3-Nonremediable/irreversible</v>
      </c>
    </row>
    <row r="38" spans="2:4" x14ac:dyDescent="0.25">
      <c r="B38" t="s">
        <v>199</v>
      </c>
    </row>
    <row r="39" spans="2:4" x14ac:dyDescent="0.25">
      <c r="B39" t="s">
        <v>200</v>
      </c>
      <c r="C39" t="s">
        <v>178</v>
      </c>
      <c r="D39" t="s">
        <v>179</v>
      </c>
    </row>
    <row r="40" spans="2:4" x14ac:dyDescent="0.25">
      <c r="B40" s="75" t="s">
        <v>201</v>
      </c>
      <c r="C40">
        <v>1</v>
      </c>
      <c r="D40" s="28" t="str">
        <f>tblMagnitude[[#This Row],[Value]]&amp;"-"&amp;tblMagnitude[[#This Row],[Magnitude of Financial Effect]]</f>
        <v>1-Low / minimal financial effect</v>
      </c>
    </row>
    <row r="41" spans="2:4" x14ac:dyDescent="0.25">
      <c r="B41" s="75" t="s">
        <v>202</v>
      </c>
      <c r="C41">
        <v>2</v>
      </c>
      <c r="D41" s="28" t="str">
        <f>tblMagnitude[[#This Row],[Value]]&amp;"-"&amp;tblMagnitude[[#This Row],[Magnitude of Financial Effect]]</f>
        <v>2-Moderate / noticeable financial effect</v>
      </c>
    </row>
    <row r="42" spans="2:4" x14ac:dyDescent="0.25">
      <c r="B42" s="75" t="s">
        <v>203</v>
      </c>
      <c r="C42">
        <v>3</v>
      </c>
      <c r="D42" s="28" t="str">
        <f>tblMagnitude[[#This Row],[Value]]&amp;"-"&amp;tblMagnitude[[#This Row],[Magnitude of Financial Effect]]</f>
        <v>3-High / significant financial effect</v>
      </c>
    </row>
    <row r="44" spans="2:4" x14ac:dyDescent="0.25">
      <c r="B44" t="s">
        <v>199</v>
      </c>
    </row>
    <row r="45" spans="2:4" x14ac:dyDescent="0.25">
      <c r="B45" s="68" t="s">
        <v>204</v>
      </c>
      <c r="C45" s="68" t="s">
        <v>178</v>
      </c>
      <c r="D45" s="68" t="s">
        <v>179</v>
      </c>
    </row>
    <row r="46" spans="2:4" x14ac:dyDescent="0.25">
      <c r="B46" s="74" t="s">
        <v>191</v>
      </c>
      <c r="C46" s="80">
        <v>1</v>
      </c>
      <c r="D46" s="81" t="str">
        <f>tblLikelihoodRO[[#This Row],[Value]]&amp;"-"&amp;tblLikelihoodRO[[#This Row],[Likelihood of R/O]]</f>
        <v>1-Unlikely / Low chance of occurring</v>
      </c>
    </row>
    <row r="47" spans="2:4" x14ac:dyDescent="0.25">
      <c r="B47" s="74" t="s">
        <v>192</v>
      </c>
      <c r="C47" s="80">
        <v>2</v>
      </c>
      <c r="D47" s="81" t="str">
        <f>tblLikelihoodRO[[#This Row],[Value]]&amp;"-"&amp;tblLikelihoodRO[[#This Row],[Likelihood of R/O]]</f>
        <v>2-Likely to occur</v>
      </c>
    </row>
    <row r="48" spans="2:4" x14ac:dyDescent="0.25">
      <c r="B48" s="74" t="s">
        <v>193</v>
      </c>
      <c r="C48" s="80">
        <v>3</v>
      </c>
      <c r="D48" s="81" t="str">
        <f>tblLikelihoodRO[[#This Row],[Value]]&amp;"-"&amp;tblLikelihoodRO[[#This Row],[Likelihood of R/O]]</f>
        <v>3-Highly likely to occur</v>
      </c>
    </row>
    <row r="50" spans="2:6" x14ac:dyDescent="0.25">
      <c r="B50" s="8" t="s">
        <v>205</v>
      </c>
      <c r="C50" s="32"/>
    </row>
    <row r="51" spans="2:6" ht="18.75" customHeight="1" x14ac:dyDescent="0.25">
      <c r="B51" s="34" t="s">
        <v>206</v>
      </c>
      <c r="C51" s="32"/>
    </row>
    <row r="52" spans="2:6" x14ac:dyDescent="0.25">
      <c r="B52" t="s">
        <v>205</v>
      </c>
      <c r="C52" t="s">
        <v>207</v>
      </c>
    </row>
    <row r="53" spans="2:6" x14ac:dyDescent="0.25">
      <c r="B53" t="s">
        <v>208</v>
      </c>
      <c r="C53" s="76"/>
    </row>
    <row r="54" spans="2:6" x14ac:dyDescent="0.25">
      <c r="B54" t="s">
        <v>209</v>
      </c>
      <c r="C54" s="76"/>
    </row>
    <row r="55" spans="2:6" x14ac:dyDescent="0.25">
      <c r="B55" t="s">
        <v>210</v>
      </c>
      <c r="C55" s="76"/>
    </row>
    <row r="57" spans="2:6" x14ac:dyDescent="0.25">
      <c r="B57" s="25" t="s">
        <v>211</v>
      </c>
      <c r="C57" s="78"/>
      <c r="D57" s="78"/>
      <c r="E57" s="78"/>
      <c r="F57" s="78"/>
    </row>
    <row r="58" spans="2:6" x14ac:dyDescent="0.25">
      <c r="B58" s="32" t="s">
        <v>339</v>
      </c>
    </row>
    <row r="59" spans="2:6" x14ac:dyDescent="0.25">
      <c r="B59" t="s">
        <v>212</v>
      </c>
    </row>
    <row r="60" spans="2:6" x14ac:dyDescent="0.25">
      <c r="B60" s="84"/>
      <c r="D60" s="85" t="s">
        <v>213</v>
      </c>
    </row>
    <row r="61" spans="2:6" x14ac:dyDescent="0.25">
      <c r="B61" t="s">
        <v>214</v>
      </c>
      <c r="C61" t="s">
        <v>178</v>
      </c>
      <c r="D61" t="s">
        <v>215</v>
      </c>
      <c r="E61" t="s">
        <v>179</v>
      </c>
    </row>
    <row r="62" spans="2:6" x14ac:dyDescent="0.25">
      <c r="B62" t="s">
        <v>216</v>
      </c>
      <c r="C62">
        <v>1</v>
      </c>
      <c r="D62" s="73" t="s">
        <v>217</v>
      </c>
      <c r="E62" s="28" t="str">
        <f>tblImpactCatgory[[#This Row],[Value]]&amp;"-"&amp;tblImpactCatgory[[#This Row],[Impact Significance Category]]</f>
        <v>1-Low</v>
      </c>
    </row>
    <row r="63" spans="2:6" x14ac:dyDescent="0.25">
      <c r="B63" t="s">
        <v>218</v>
      </c>
      <c r="C63">
        <v>2</v>
      </c>
      <c r="D63" s="73" t="s">
        <v>217</v>
      </c>
      <c r="E63" s="28" t="str">
        <f>tblImpactCatgory[[#This Row],[Value]]&amp;"-"&amp;tblImpactCatgory[[#This Row],[Impact Significance Category]]</f>
        <v>2-Low to Moderate</v>
      </c>
    </row>
    <row r="64" spans="2:6" x14ac:dyDescent="0.25">
      <c r="B64" t="s">
        <v>219</v>
      </c>
      <c r="C64">
        <v>3</v>
      </c>
      <c r="D64" s="73" t="s">
        <v>217</v>
      </c>
      <c r="E64" s="28" t="str">
        <f>tblImpactCatgory[[#This Row],[Value]]&amp;"-"&amp;tblImpactCatgory[[#This Row],[Impact Significance Category]]</f>
        <v>3-Moderate to Significant</v>
      </c>
    </row>
    <row r="65" spans="2:7" x14ac:dyDescent="0.25">
      <c r="B65" t="s">
        <v>220</v>
      </c>
      <c r="C65">
        <v>4</v>
      </c>
      <c r="D65" s="73" t="s">
        <v>221</v>
      </c>
      <c r="E65" s="28" t="str">
        <f>tblImpactCatgory[[#This Row],[Value]]&amp;"-"&amp;tblImpactCatgory[[#This Row],[Impact Significance Category]]</f>
        <v>4-Significant</v>
      </c>
    </row>
    <row r="66" spans="2:7" x14ac:dyDescent="0.25">
      <c r="B66" t="s">
        <v>222</v>
      </c>
      <c r="C66">
        <v>5</v>
      </c>
      <c r="D66" s="73" t="s">
        <v>221</v>
      </c>
      <c r="E66" s="28" t="str">
        <f>tblImpactCatgory[[#This Row],[Value]]&amp;"-"&amp;tblImpactCatgory[[#This Row],[Impact Significance Category]]</f>
        <v>5-Very Significant</v>
      </c>
    </row>
    <row r="68" spans="2:7" x14ac:dyDescent="0.25">
      <c r="B68" t="s">
        <v>223</v>
      </c>
      <c r="C68" t="s">
        <v>216</v>
      </c>
      <c r="D68" t="s">
        <v>224</v>
      </c>
      <c r="E68" t="s">
        <v>215</v>
      </c>
      <c r="F68" t="s">
        <v>178</v>
      </c>
      <c r="G68" t="s">
        <v>179</v>
      </c>
    </row>
    <row r="69" spans="2:7" x14ac:dyDescent="0.25">
      <c r="B69" t="s">
        <v>216</v>
      </c>
      <c r="C69">
        <v>1</v>
      </c>
      <c r="D69">
        <v>1</v>
      </c>
      <c r="E69" s="73" t="s">
        <v>217</v>
      </c>
      <c r="F69">
        <v>1</v>
      </c>
      <c r="G69" s="28" t="str">
        <f>tblROSignificance[[#This Row],[Value]]&amp;"-"&amp;tblROSignificance[[#This Row],[RO Significance Category]]</f>
        <v>1-Low</v>
      </c>
    </row>
    <row r="70" spans="2:7" x14ac:dyDescent="0.25">
      <c r="B70" t="s">
        <v>218</v>
      </c>
      <c r="C70">
        <v>2</v>
      </c>
      <c r="D70">
        <v>2</v>
      </c>
      <c r="E70" s="73" t="s">
        <v>217</v>
      </c>
      <c r="F70">
        <v>2</v>
      </c>
      <c r="G70" s="28" t="str">
        <f>tblROSignificance[[#This Row],[Value]]&amp;"-"&amp;tblROSignificance[[#This Row],[RO Significance Category]]</f>
        <v>2-Low to Moderate</v>
      </c>
    </row>
    <row r="71" spans="2:7" x14ac:dyDescent="0.25">
      <c r="B71" t="s">
        <v>219</v>
      </c>
      <c r="C71">
        <v>3</v>
      </c>
      <c r="D71">
        <v>4</v>
      </c>
      <c r="E71" s="73" t="s">
        <v>217</v>
      </c>
      <c r="F71">
        <v>3</v>
      </c>
      <c r="G71" s="28" t="str">
        <f>tblROSignificance[[#This Row],[Value]]&amp;"-"&amp;tblROSignificance[[#This Row],[RO Significance Category]]</f>
        <v>3-Moderate to Significant</v>
      </c>
    </row>
    <row r="72" spans="2:7" x14ac:dyDescent="0.25">
      <c r="B72" t="s">
        <v>220</v>
      </c>
      <c r="C72">
        <v>6</v>
      </c>
      <c r="D72">
        <v>6</v>
      </c>
      <c r="E72" s="73" t="s">
        <v>221</v>
      </c>
      <c r="F72">
        <v>4</v>
      </c>
      <c r="G72" s="28" t="str">
        <f>tblROSignificance[[#This Row],[Value]]&amp;"-"&amp;tblROSignificance[[#This Row],[RO Significance Category]]</f>
        <v>4-Significant</v>
      </c>
    </row>
    <row r="73" spans="2:7" x14ac:dyDescent="0.25">
      <c r="B73" t="s">
        <v>222</v>
      </c>
      <c r="C73">
        <v>9</v>
      </c>
      <c r="D73">
        <v>9</v>
      </c>
      <c r="E73" s="73" t="s">
        <v>221</v>
      </c>
      <c r="F73">
        <v>5</v>
      </c>
      <c r="G73" s="28" t="str">
        <f>tblROSignificance[[#This Row],[Value]]&amp;"-"&amp;tblROSignificance[[#This Row],[RO Significance Category]]</f>
        <v>5-Very Significant</v>
      </c>
    </row>
    <row r="75" spans="2:7" x14ac:dyDescent="0.25">
      <c r="B75" s="8" t="s">
        <v>225</v>
      </c>
    </row>
    <row r="76" spans="2:7" x14ac:dyDescent="0.25">
      <c r="B76" s="32" t="s">
        <v>226</v>
      </c>
    </row>
    <row r="77" spans="2:7" x14ac:dyDescent="0.25">
      <c r="B77" t="s">
        <v>227</v>
      </c>
    </row>
    <row r="78" spans="2:7" x14ac:dyDescent="0.25">
      <c r="B78" s="86" t="s">
        <v>228</v>
      </c>
      <c r="C78" s="87" t="s">
        <v>229</v>
      </c>
      <c r="D78" s="78" t="s">
        <v>230</v>
      </c>
      <c r="E78" s="78" t="s">
        <v>179</v>
      </c>
    </row>
    <row r="79" spans="2:7" x14ac:dyDescent="0.25">
      <c r="B79" s="88">
        <v>2</v>
      </c>
      <c r="C79" s="89" t="s">
        <v>216</v>
      </c>
      <c r="D79" s="28">
        <f>_xlfn.XLOOKUP(tblSigCatMapping[[#This Row],[Scale &amp; Scope Cat.]],tblImpactCatgory[Impact Significance Category],tblImpactCatgory[Value])</f>
        <v>1</v>
      </c>
      <c r="E79" s="28" t="str">
        <f>tblSigCatMapping[[#This Row],[Sig. Value]]&amp;"-"&amp;tblSigCatMapping[[#This Row],[Scale &amp; Scope Cat.]]</f>
        <v>1-Low</v>
      </c>
    </row>
    <row r="80" spans="2:7" x14ac:dyDescent="0.25">
      <c r="B80" s="88">
        <v>3</v>
      </c>
      <c r="C80" s="89" t="s">
        <v>216</v>
      </c>
      <c r="D80" s="28">
        <f>_xlfn.XLOOKUP(tblSigCatMapping[[#This Row],[Scale &amp; Scope Cat.]],tblImpactCatgory[Impact Significance Category],tblImpactCatgory[Value])</f>
        <v>1</v>
      </c>
      <c r="E80" s="28" t="str">
        <f>tblSigCatMapping[[#This Row],[Sig. Value]]&amp;"-"&amp;tblSigCatMapping[[#This Row],[Scale &amp; Scope Cat.]]</f>
        <v>1-Low</v>
      </c>
    </row>
    <row r="81" spans="2:6" x14ac:dyDescent="0.25">
      <c r="B81" s="88">
        <v>4</v>
      </c>
      <c r="C81" s="89" t="s">
        <v>218</v>
      </c>
      <c r="D81" s="28">
        <f>_xlfn.XLOOKUP(tblSigCatMapping[[#This Row],[Scale &amp; Scope Cat.]],tblImpactCatgory[Impact Significance Category],tblImpactCatgory[Value])</f>
        <v>2</v>
      </c>
      <c r="E81" s="28" t="str">
        <f>tblSigCatMapping[[#This Row],[Sig. Value]]&amp;"-"&amp;tblSigCatMapping[[#This Row],[Scale &amp; Scope Cat.]]</f>
        <v>2-Low to Moderate</v>
      </c>
    </row>
    <row r="82" spans="2:6" x14ac:dyDescent="0.25">
      <c r="B82" s="88">
        <v>5</v>
      </c>
      <c r="C82" s="89" t="s">
        <v>219</v>
      </c>
      <c r="D82" s="28">
        <f>_xlfn.XLOOKUP(tblSigCatMapping[[#This Row],[Scale &amp; Scope Cat.]],tblImpactCatgory[Impact Significance Category],tblImpactCatgory[Value])</f>
        <v>3</v>
      </c>
      <c r="E82" s="28" t="str">
        <f>tblSigCatMapping[[#This Row],[Sig. Value]]&amp;"-"&amp;tblSigCatMapping[[#This Row],[Scale &amp; Scope Cat.]]</f>
        <v>3-Moderate to Significant</v>
      </c>
    </row>
    <row r="83" spans="2:6" x14ac:dyDescent="0.25">
      <c r="B83" s="88">
        <v>6</v>
      </c>
      <c r="C83" s="89" t="s">
        <v>220</v>
      </c>
      <c r="D83" s="28">
        <f>_xlfn.XLOOKUP(tblSigCatMapping[[#This Row],[Scale &amp; Scope Cat.]],tblImpactCatgory[Impact Significance Category],tblImpactCatgory[Value])</f>
        <v>4</v>
      </c>
      <c r="E83" s="28" t="str">
        <f>tblSigCatMapping[[#This Row],[Sig. Value]]&amp;"-"&amp;tblSigCatMapping[[#This Row],[Scale &amp; Scope Cat.]]</f>
        <v>4-Significant</v>
      </c>
    </row>
    <row r="84" spans="2:6" x14ac:dyDescent="0.25">
      <c r="B84" s="88">
        <v>7</v>
      </c>
      <c r="C84" s="89" t="s">
        <v>222</v>
      </c>
      <c r="D84" s="28">
        <f>_xlfn.XLOOKUP(tblSigCatMapping[[#This Row],[Scale &amp; Scope Cat.]],tblImpactCatgory[Impact Significance Category],tblImpactCatgory[Value])</f>
        <v>5</v>
      </c>
      <c r="E84" s="28" t="str">
        <f>tblSigCatMapping[[#This Row],[Sig. Value]]&amp;"-"&amp;tblSigCatMapping[[#This Row],[Scale &amp; Scope Cat.]]</f>
        <v>5-Very Significant</v>
      </c>
    </row>
    <row r="85" spans="2:6" x14ac:dyDescent="0.25">
      <c r="B85" s="90">
        <v>8</v>
      </c>
      <c r="C85" s="91" t="s">
        <v>222</v>
      </c>
      <c r="D85" s="28">
        <f>_xlfn.XLOOKUP(tblSigCatMapping[[#This Row],[Scale &amp; Scope Cat.]],tblImpactCatgory[Impact Significance Category],tblImpactCatgory[Value])</f>
        <v>5</v>
      </c>
      <c r="E85" s="28" t="str">
        <f>tblSigCatMapping[[#This Row],[Sig. Value]]&amp;"-"&amp;tblSigCatMapping[[#This Row],[Scale &amp; Scope Cat.]]</f>
        <v>5-Very Significant</v>
      </c>
    </row>
    <row r="87" spans="2:6" x14ac:dyDescent="0.25">
      <c r="B87" s="25" t="s">
        <v>14</v>
      </c>
      <c r="C87" s="78"/>
      <c r="D87" s="78"/>
      <c r="E87" s="78"/>
      <c r="F87" s="78"/>
    </row>
    <row r="88" spans="2:6" x14ac:dyDescent="0.25">
      <c r="B88" s="32" t="s">
        <v>231</v>
      </c>
    </row>
    <row r="90" spans="2:6" x14ac:dyDescent="0.25">
      <c r="B90" s="8" t="s">
        <v>25</v>
      </c>
      <c r="C90" s="8" t="s">
        <v>215</v>
      </c>
      <c r="D90" s="8" t="s">
        <v>232</v>
      </c>
    </row>
    <row r="91" spans="2:6" x14ac:dyDescent="0.25">
      <c r="B91" s="79" t="s">
        <v>233</v>
      </c>
      <c r="C91" s="79" t="s">
        <v>217</v>
      </c>
      <c r="D91" s="92"/>
    </row>
    <row r="92" spans="2:6" ht="15.75" customHeight="1" x14ac:dyDescent="0.25">
      <c r="B92" s="79" t="s">
        <v>234</v>
      </c>
      <c r="C92" s="79" t="s">
        <v>217</v>
      </c>
      <c r="D92" s="93"/>
    </row>
    <row r="93" spans="2:6" x14ac:dyDescent="0.25">
      <c r="B93" s="79" t="s">
        <v>235</v>
      </c>
      <c r="C93" s="79" t="s">
        <v>221</v>
      </c>
      <c r="D93" s="94"/>
    </row>
    <row r="94" spans="2:6" x14ac:dyDescent="0.25">
      <c r="B94" s="79" t="s">
        <v>236</v>
      </c>
      <c r="C94" s="79" t="s">
        <v>221</v>
      </c>
      <c r="D94" s="95"/>
    </row>
    <row r="95" spans="2:6" x14ac:dyDescent="0.25">
      <c r="B95" s="79" t="s">
        <v>237</v>
      </c>
      <c r="C95" s="79" t="s">
        <v>221</v>
      </c>
      <c r="D95" s="96"/>
    </row>
    <row r="97" spans="2:5" ht="15" customHeight="1" x14ac:dyDescent="0.25">
      <c r="B97" s="8" t="s">
        <v>238</v>
      </c>
    </row>
    <row r="98" spans="2:5" x14ac:dyDescent="0.25">
      <c r="B98" s="8" t="s">
        <v>239</v>
      </c>
      <c r="C98" s="8" t="s">
        <v>178</v>
      </c>
      <c r="D98" s="8" t="s">
        <v>240</v>
      </c>
    </row>
    <row r="99" spans="2:5" x14ac:dyDescent="0.25">
      <c r="B99" s="97" t="s">
        <v>216</v>
      </c>
      <c r="C99" s="98">
        <v>1</v>
      </c>
      <c r="D99" s="99" t="str">
        <f>tblTopicSignificance[[#This Row],[Value]]&amp;"-"&amp;tblTopicSignificance[[#This Row],[Topic Significance]]</f>
        <v>1-Low</v>
      </c>
    </row>
    <row r="100" spans="2:5" x14ac:dyDescent="0.25">
      <c r="B100" s="97" t="s">
        <v>241</v>
      </c>
      <c r="C100" s="98">
        <v>2</v>
      </c>
      <c r="D100" s="99" t="str">
        <f>tblTopicSignificance[[#This Row],[Value]]&amp;"-"&amp;tblTopicSignificance[[#This Row],[Topic Significance]]</f>
        <v>2-Moderate</v>
      </c>
    </row>
    <row r="101" spans="2:5" x14ac:dyDescent="0.25">
      <c r="B101" s="97" t="s">
        <v>220</v>
      </c>
      <c r="C101" s="98">
        <v>3</v>
      </c>
      <c r="D101" s="99" t="str">
        <f>tblTopicSignificance[[#This Row],[Value]]&amp;"-"&amp;tblTopicSignificance[[#This Row],[Topic Significance]]</f>
        <v>3-Significant</v>
      </c>
    </row>
    <row r="102" spans="2:5" x14ac:dyDescent="0.25">
      <c r="B102" s="97" t="s">
        <v>222</v>
      </c>
      <c r="C102" s="98">
        <v>4</v>
      </c>
      <c r="D102" s="99" t="str">
        <f>tblTopicSignificance[[#This Row],[Value]]&amp;"-"&amp;tblTopicSignificance[[#This Row],[Topic Significance]]</f>
        <v>4-Very Significant</v>
      </c>
    </row>
    <row r="103" spans="2:5" ht="18.75" customHeight="1" x14ac:dyDescent="0.25"/>
    <row r="104" spans="2:5" x14ac:dyDescent="0.25">
      <c r="B104" s="8" t="s">
        <v>242</v>
      </c>
    </row>
    <row r="105" spans="2:5" x14ac:dyDescent="0.25">
      <c r="B105" s="32" t="s">
        <v>340</v>
      </c>
    </row>
    <row r="107" spans="2:5" x14ac:dyDescent="0.25">
      <c r="B107" t="s">
        <v>243</v>
      </c>
      <c r="C107" t="s">
        <v>24</v>
      </c>
      <c r="D107" t="s">
        <v>25</v>
      </c>
      <c r="E107" t="s">
        <v>215</v>
      </c>
    </row>
    <row r="108" spans="2:5" x14ac:dyDescent="0.25">
      <c r="B108" s="100" t="s">
        <v>216</v>
      </c>
      <c r="C108" s="100" t="s">
        <v>216</v>
      </c>
      <c r="D108" t="s">
        <v>233</v>
      </c>
      <c r="E108" s="28" t="str">
        <f>_xlfn.XLOOKUP(tblTopicSignificanceMateriality[[#This Row],[Materiality Tier]],tblMaterialityTiers[Materiality Tier],tblMaterialityTiers[Material])</f>
        <v>No</v>
      </c>
    </row>
    <row r="109" spans="2:5" x14ac:dyDescent="0.25">
      <c r="B109" s="100" t="s">
        <v>216</v>
      </c>
      <c r="C109" s="100" t="s">
        <v>241</v>
      </c>
      <c r="D109" t="s">
        <v>233</v>
      </c>
      <c r="E109" s="28" t="str">
        <f>_xlfn.XLOOKUP(tblTopicSignificanceMateriality[[#This Row],[Materiality Tier]],tblMaterialityTiers[Materiality Tier],tblMaterialityTiers[Material])</f>
        <v>No</v>
      </c>
    </row>
    <row r="110" spans="2:5" x14ac:dyDescent="0.25">
      <c r="B110" s="100" t="s">
        <v>216</v>
      </c>
      <c r="C110" s="100" t="s">
        <v>220</v>
      </c>
      <c r="D110" t="s">
        <v>234</v>
      </c>
      <c r="E110" s="28" t="str">
        <f>_xlfn.XLOOKUP(tblTopicSignificanceMateriality[[#This Row],[Materiality Tier]],tblMaterialityTiers[Materiality Tier],tblMaterialityTiers[Material])</f>
        <v>No</v>
      </c>
    </row>
    <row r="111" spans="2:5" x14ac:dyDescent="0.25">
      <c r="B111" s="101" t="s">
        <v>216</v>
      </c>
      <c r="C111" s="101" t="s">
        <v>244</v>
      </c>
      <c r="D111" t="s">
        <v>235</v>
      </c>
      <c r="E111" s="28" t="str">
        <f>_xlfn.XLOOKUP(tblTopicSignificanceMateriality[[#This Row],[Materiality Tier]],tblMaterialityTiers[Materiality Tier],tblMaterialityTiers[Material])</f>
        <v>Yes</v>
      </c>
    </row>
    <row r="112" spans="2:5" x14ac:dyDescent="0.25">
      <c r="B112" s="98" t="s">
        <v>241</v>
      </c>
      <c r="C112" s="100" t="s">
        <v>241</v>
      </c>
      <c r="D112" t="s">
        <v>234</v>
      </c>
      <c r="E112" s="28" t="str">
        <f>_xlfn.XLOOKUP(tblTopicSignificanceMateriality[[#This Row],[Materiality Tier]],tblMaterialityTiers[Materiality Tier],tblMaterialityTiers[Material])</f>
        <v>No</v>
      </c>
    </row>
    <row r="113" spans="2:5" x14ac:dyDescent="0.25">
      <c r="B113" s="98" t="s">
        <v>241</v>
      </c>
      <c r="C113" s="100" t="s">
        <v>216</v>
      </c>
      <c r="D113" t="s">
        <v>233</v>
      </c>
      <c r="E113" s="28" t="str">
        <f>_xlfn.XLOOKUP(tblTopicSignificanceMateriality[[#This Row],[Materiality Tier]],tblMaterialityTiers[Materiality Tier],tblMaterialityTiers[Material])</f>
        <v>No</v>
      </c>
    </row>
    <row r="114" spans="2:5" x14ac:dyDescent="0.25">
      <c r="B114" s="98" t="s">
        <v>241</v>
      </c>
      <c r="C114" s="101" t="s">
        <v>220</v>
      </c>
      <c r="D114" t="s">
        <v>234</v>
      </c>
      <c r="E114" s="28" t="str">
        <f>_xlfn.XLOOKUP(tblTopicSignificanceMateriality[[#This Row],[Materiality Tier]],tblMaterialityTiers[Materiality Tier],tblMaterialityTiers[Material])</f>
        <v>No</v>
      </c>
    </row>
    <row r="115" spans="2:5" x14ac:dyDescent="0.25">
      <c r="B115" s="100" t="s">
        <v>241</v>
      </c>
      <c r="C115" s="100" t="s">
        <v>244</v>
      </c>
      <c r="D115" t="s">
        <v>236</v>
      </c>
      <c r="E115" s="28" t="str">
        <f>_xlfn.XLOOKUP(tblTopicSignificanceMateriality[[#This Row],[Materiality Tier]],tblMaterialityTiers[Materiality Tier],tblMaterialityTiers[Material])</f>
        <v>Yes</v>
      </c>
    </row>
    <row r="116" spans="2:5" x14ac:dyDescent="0.25">
      <c r="B116" s="98" t="s">
        <v>220</v>
      </c>
      <c r="C116" s="100" t="s">
        <v>220</v>
      </c>
      <c r="D116" t="s">
        <v>235</v>
      </c>
      <c r="E116" s="28" t="str">
        <f>_xlfn.XLOOKUP(tblTopicSignificanceMateriality[[#This Row],[Materiality Tier]],tblMaterialityTiers[Materiality Tier],tblMaterialityTiers[Material])</f>
        <v>Yes</v>
      </c>
    </row>
    <row r="117" spans="2:5" x14ac:dyDescent="0.25">
      <c r="B117" s="98" t="s">
        <v>220</v>
      </c>
      <c r="C117" s="100" t="s">
        <v>216</v>
      </c>
      <c r="D117" t="s">
        <v>234</v>
      </c>
      <c r="E117" s="28" t="str">
        <f>_xlfn.XLOOKUP(tblTopicSignificanceMateriality[[#This Row],[Materiality Tier]],tblMaterialityTiers[Materiality Tier],tblMaterialityTiers[Material])</f>
        <v>No</v>
      </c>
    </row>
    <row r="118" spans="2:5" x14ac:dyDescent="0.25">
      <c r="B118" s="98" t="s">
        <v>220</v>
      </c>
      <c r="C118" s="100" t="s">
        <v>241</v>
      </c>
      <c r="D118" t="s">
        <v>234</v>
      </c>
      <c r="E118" s="28" t="str">
        <f>_xlfn.XLOOKUP(tblTopicSignificanceMateriality[[#This Row],[Materiality Tier]],tblMaterialityTiers[Materiality Tier],tblMaterialityTiers[Material])</f>
        <v>No</v>
      </c>
    </row>
    <row r="119" spans="2:5" x14ac:dyDescent="0.25">
      <c r="B119" s="98" t="s">
        <v>220</v>
      </c>
      <c r="C119" s="100" t="s">
        <v>244</v>
      </c>
      <c r="D119" t="s">
        <v>236</v>
      </c>
      <c r="E119" s="28" t="str">
        <f>_xlfn.XLOOKUP(tblTopicSignificanceMateriality[[#This Row],[Materiality Tier]],tblMaterialityTiers[Materiality Tier],tblMaterialityTiers[Material])</f>
        <v>Yes</v>
      </c>
    </row>
    <row r="120" spans="2:5" x14ac:dyDescent="0.25">
      <c r="B120" s="98" t="s">
        <v>244</v>
      </c>
      <c r="C120" s="100" t="s">
        <v>244</v>
      </c>
      <c r="D120" t="s">
        <v>237</v>
      </c>
      <c r="E120" s="28" t="str">
        <f>_xlfn.XLOOKUP(tblTopicSignificanceMateriality[[#This Row],[Materiality Tier]],tblMaterialityTiers[Materiality Tier],tblMaterialityTiers[Material])</f>
        <v>Yes</v>
      </c>
    </row>
    <row r="121" spans="2:5" x14ac:dyDescent="0.25">
      <c r="B121" s="98" t="s">
        <v>244</v>
      </c>
      <c r="C121" s="100" t="s">
        <v>216</v>
      </c>
      <c r="D121" t="s">
        <v>235</v>
      </c>
      <c r="E121" s="28" t="str">
        <f>_xlfn.XLOOKUP(tblTopicSignificanceMateriality[[#This Row],[Materiality Tier]],tblMaterialityTiers[Materiality Tier],tblMaterialityTiers[Material])</f>
        <v>Yes</v>
      </c>
    </row>
    <row r="122" spans="2:5" x14ac:dyDescent="0.25">
      <c r="B122" s="98" t="s">
        <v>244</v>
      </c>
      <c r="C122" s="100" t="s">
        <v>241</v>
      </c>
      <c r="D122" t="s">
        <v>236</v>
      </c>
      <c r="E122" s="28" t="str">
        <f>_xlfn.XLOOKUP(tblTopicSignificanceMateriality[[#This Row],[Materiality Tier]],tblMaterialityTiers[Materiality Tier],tblMaterialityTiers[Material])</f>
        <v>Yes</v>
      </c>
    </row>
    <row r="123" spans="2:5" x14ac:dyDescent="0.25">
      <c r="B123" s="98" t="s">
        <v>244</v>
      </c>
      <c r="C123" s="100" t="s">
        <v>220</v>
      </c>
      <c r="D123" t="s">
        <v>236</v>
      </c>
      <c r="E123" s="28" t="str">
        <f>_xlfn.XLOOKUP(tblTopicSignificanceMateriality[[#This Row],[Materiality Tier]],tblMaterialityTiers[Materiality Tier],tblMaterialityTiers[Material])</f>
        <v>Yes</v>
      </c>
    </row>
    <row r="133" spans="2:10" ht="19.5" hidden="1" customHeight="1" x14ac:dyDescent="0.25">
      <c r="J133" s="102" t="s">
        <v>245</v>
      </c>
    </row>
    <row r="134" spans="2:10" ht="19.5" hidden="1" customHeight="1" x14ac:dyDescent="0.25">
      <c r="G134" s="103" t="s">
        <v>246</v>
      </c>
      <c r="H134" s="104" t="s">
        <v>221</v>
      </c>
      <c r="I134" s="105"/>
      <c r="J134" s="106" t="s">
        <v>247</v>
      </c>
    </row>
    <row r="135" spans="2:10" ht="19.5" hidden="1" customHeight="1" x14ac:dyDescent="0.25">
      <c r="G135" s="103" t="s">
        <v>248</v>
      </c>
      <c r="H135" s="104" t="s">
        <v>221</v>
      </c>
      <c r="I135" s="107"/>
      <c r="J135" s="108" t="s">
        <v>249</v>
      </c>
    </row>
    <row r="136" spans="2:10" ht="19.5" hidden="1" customHeight="1" x14ac:dyDescent="0.25">
      <c r="G136" s="103" t="s">
        <v>215</v>
      </c>
      <c r="H136" s="104" t="s">
        <v>221</v>
      </c>
      <c r="I136" s="109"/>
      <c r="J136" s="110" t="s">
        <v>250</v>
      </c>
    </row>
    <row r="137" spans="2:10" ht="19.5" hidden="1" customHeight="1" x14ac:dyDescent="0.25">
      <c r="G137" s="103" t="s">
        <v>251</v>
      </c>
      <c r="H137" s="104" t="s">
        <v>217</v>
      </c>
      <c r="I137" s="111"/>
      <c r="J137" s="112" t="s">
        <v>252</v>
      </c>
    </row>
    <row r="138" spans="2:10" ht="24" hidden="1" customHeight="1" x14ac:dyDescent="0.25">
      <c r="G138" s="113" t="s">
        <v>253</v>
      </c>
      <c r="H138" s="114" t="s">
        <v>217</v>
      </c>
      <c r="I138" s="115"/>
      <c r="J138" s="116" t="s">
        <v>254</v>
      </c>
    </row>
    <row r="144" spans="2:10" x14ac:dyDescent="0.25">
      <c r="B144" s="8"/>
    </row>
  </sheetData>
  <sheetProtection algorithmName="SHA-512" hashValue="FxefETYLI+lin58N34Q9QGPkGDAxSpStKHf4JMdBkdQeJf9UuislwLWnNYY2OuEsFPGvyUY2X7rC6mDu23Cx4g==" saltValue="dmQi/8If/9AeFo4uwVAdIA==" spinCount="100000" sheet="1" objects="1" scenarios="1"/>
  <sortState xmlns:xlrd2="http://schemas.microsoft.com/office/spreadsheetml/2017/richdata2" ref="G134:I138">
    <sortCondition descending="1" ref="G134:G138"/>
  </sortState>
  <mergeCells count="5">
    <mergeCell ref="B6:C6"/>
    <mergeCell ref="B3:D3"/>
    <mergeCell ref="B4:D4"/>
    <mergeCell ref="B5:D5"/>
    <mergeCell ref="B8:D8"/>
  </mergeCells>
  <dataValidations count="4">
    <dataValidation type="list" allowBlank="1" showInputMessage="1" showErrorMessage="1" sqref="C79:C85" xr:uid="{3F1C9D7F-A9CF-4EAC-8A2E-B15AAC1FC7F1}">
      <formula1>$B$62:$B$66</formula1>
    </dataValidation>
    <dataValidation type="list" allowBlank="1" showInputMessage="1" showErrorMessage="1" sqref="B108:C123" xr:uid="{F95ACA20-AC38-40CD-ADAD-594069A1CAD5}">
      <formula1>lovTopicSignificance</formula1>
    </dataValidation>
    <dataValidation type="list" allowBlank="1" showInputMessage="1" showErrorMessage="1" sqref="D108:D123" xr:uid="{C0EA86C0-41BD-4A55-AA14-2E2ED695DF38}">
      <formula1>$B$91:$B$95</formula1>
    </dataValidation>
    <dataValidation type="list" allowBlank="1" showInputMessage="1" showErrorMessage="1" sqref="D62:D66" xr:uid="{CBD960B9-4231-4595-B719-FB6907A1DE59}">
      <formula1>"Yes, No"</formula1>
    </dataValidation>
  </dataValidations>
  <pageMargins left="0.7" right="0.7" top="0.75" bottom="0.75" header="0.3" footer="0.3"/>
  <pageSetup scale="35" orientation="portrait" r:id="rId1"/>
  <drawing r:id="rId2"/>
  <tableParts count="13">
    <tablePart r:id="rId3"/>
    <tablePart r:id="rId4"/>
    <tablePart r:id="rId5"/>
    <tablePart r:id="rId6"/>
    <tablePart r:id="rId7"/>
    <tablePart r:id="rId8"/>
    <tablePart r:id="rId9"/>
    <tablePart r:id="rId10"/>
    <tablePart r:id="rId11"/>
    <tablePart r:id="rId12"/>
    <tablePart r:id="rId13"/>
    <tablePart r:id="rId14"/>
    <tablePart r:id="rId15"/>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67A01A-D683-4832-BA69-128444C27647}">
  <sheetPr>
    <pageSetUpPr autoPageBreaks="0" fitToPage="1"/>
  </sheetPr>
  <dimension ref="B1:X205"/>
  <sheetViews>
    <sheetView showGridLines="0" showRowColHeaders="0" zoomScaleNormal="100" workbookViewId="0">
      <selection activeCell="V6" sqref="V6"/>
    </sheetView>
  </sheetViews>
  <sheetFormatPr defaultColWidth="8.5703125" defaultRowHeight="15" x14ac:dyDescent="0.25"/>
  <cols>
    <col min="1" max="1" width="2.85546875" style="1" customWidth="1"/>
    <col min="2" max="2" width="5" style="1" customWidth="1"/>
    <col min="3" max="3" width="5.42578125" style="1" customWidth="1"/>
    <col min="4" max="4" width="46.28515625" style="1" customWidth="1"/>
    <col min="5" max="5" width="9.7109375" style="1" customWidth="1"/>
    <col min="6" max="6" width="26.7109375" style="1" hidden="1" customWidth="1"/>
    <col min="7" max="7" width="10.42578125" style="1" hidden="1" customWidth="1"/>
    <col min="8" max="8" width="7.85546875" style="1" hidden="1" customWidth="1"/>
    <col min="9" max="9" width="34.28515625" style="1" customWidth="1"/>
    <col min="10" max="10" width="18.85546875" style="1" customWidth="1"/>
    <col min="11" max="11" width="8.7109375" style="1" hidden="1" customWidth="1"/>
    <col min="12" max="12" width="11.28515625" style="1" hidden="1" customWidth="1"/>
    <col min="13" max="13" width="28" style="1" customWidth="1"/>
    <col min="14" max="14" width="20.42578125" style="1" customWidth="1"/>
    <col min="15" max="15" width="11.7109375" style="1" hidden="1" customWidth="1"/>
    <col min="16" max="16" width="20.42578125" style="1" customWidth="1"/>
    <col min="17" max="17" width="10.28515625" style="1" hidden="1" customWidth="1"/>
    <col min="18" max="18" width="20.42578125" style="1" customWidth="1"/>
    <col min="19" max="20" width="17.5703125" style="1" customWidth="1"/>
    <col min="21" max="21" width="22.140625" style="1" customWidth="1"/>
    <col min="22" max="22" width="22.85546875" customWidth="1"/>
    <col min="23" max="23" width="12.140625" style="1" customWidth="1"/>
    <col min="24" max="24" width="36.5703125" style="1" customWidth="1"/>
    <col min="25" max="25" width="30" style="1" customWidth="1"/>
    <col min="26" max="16384" width="8.5703125" style="1"/>
  </cols>
  <sheetData>
    <row r="1" spans="2:24" x14ac:dyDescent="0.25">
      <c r="V1" s="1"/>
    </row>
    <row r="2" spans="2:24" x14ac:dyDescent="0.25">
      <c r="B2" s="13" t="s">
        <v>255</v>
      </c>
      <c r="C2" s="13"/>
      <c r="V2" s="1"/>
    </row>
    <row r="3" spans="2:24" ht="24" customHeight="1" x14ac:dyDescent="0.25">
      <c r="B3" s="16" t="s">
        <v>372</v>
      </c>
      <c r="V3" s="1"/>
    </row>
    <row r="4" spans="2:24" ht="17.25" customHeight="1" x14ac:dyDescent="0.25">
      <c r="B4" s="12" t="s">
        <v>256</v>
      </c>
      <c r="V4" s="1"/>
    </row>
    <row r="5" spans="2:24" ht="17.25" customHeight="1" x14ac:dyDescent="0.25">
      <c r="B5" s="12" t="s">
        <v>392</v>
      </c>
      <c r="V5" s="1"/>
    </row>
    <row r="6" spans="2:24" ht="21" customHeight="1" x14ac:dyDescent="0.25">
      <c r="B6" s="68" t="s">
        <v>173</v>
      </c>
      <c r="V6" s="1"/>
    </row>
    <row r="7" spans="2:24" x14ac:dyDescent="0.25">
      <c r="B7" s="12" t="s">
        <v>375</v>
      </c>
      <c r="C7" s="12"/>
      <c r="V7" s="1"/>
    </row>
    <row r="8" spans="2:24" ht="21" customHeight="1" x14ac:dyDescent="0.25">
      <c r="B8" s="12" t="s">
        <v>399</v>
      </c>
      <c r="C8" s="12"/>
      <c r="V8" s="1"/>
    </row>
    <row r="9" spans="2:24" ht="11.25" customHeight="1" x14ac:dyDescent="0.25">
      <c r="B9" s="12"/>
      <c r="C9" s="12"/>
      <c r="V9" s="1"/>
    </row>
    <row r="10" spans="2:24" x14ac:dyDescent="0.25">
      <c r="B10" s="16"/>
      <c r="C10" s="58"/>
      <c r="D10" s="18" t="s">
        <v>484</v>
      </c>
      <c r="E10" s="18"/>
      <c r="V10" s="1"/>
    </row>
    <row r="11" spans="2:24" x14ac:dyDescent="0.25">
      <c r="B11" s="50"/>
      <c r="C11" s="2"/>
      <c r="D11" s="18" t="s">
        <v>258</v>
      </c>
      <c r="E11" s="18"/>
      <c r="M11" s="65"/>
      <c r="V11" s="1"/>
    </row>
    <row r="12" spans="2:24" ht="14.85" customHeight="1" x14ac:dyDescent="0.25">
      <c r="C12" s="56"/>
      <c r="D12" s="18" t="s">
        <v>259</v>
      </c>
      <c r="E12" s="18"/>
      <c r="K12" s="69"/>
      <c r="L12" s="69"/>
      <c r="M12" s="15"/>
      <c r="N12" s="14"/>
      <c r="O12" s="69" t="s">
        <v>260</v>
      </c>
      <c r="Q12" s="65" t="s">
        <v>260</v>
      </c>
      <c r="U12" s="6"/>
      <c r="V12" s="1"/>
    </row>
    <row r="13" spans="2:24" ht="14.45" customHeight="1" x14ac:dyDescent="0.25">
      <c r="I13" s="19"/>
      <c r="J13" s="19"/>
      <c r="M13" s="179" t="s">
        <v>261</v>
      </c>
      <c r="N13" s="179"/>
      <c r="O13" s="179"/>
      <c r="P13" s="179"/>
      <c r="Q13" s="179"/>
      <c r="R13" s="179"/>
      <c r="S13" s="179"/>
      <c r="T13" s="60"/>
      <c r="U13" s="59"/>
      <c r="V13" s="60"/>
    </row>
    <row r="14" spans="2:24" s="63" customFormat="1" ht="12" customHeight="1" x14ac:dyDescent="0.2">
      <c r="B14" s="180"/>
      <c r="C14" s="180"/>
      <c r="D14" s="180"/>
      <c r="E14" s="142"/>
      <c r="F14" s="186"/>
      <c r="G14" s="62"/>
      <c r="H14" s="62"/>
      <c r="I14" s="186"/>
      <c r="J14" s="186"/>
      <c r="K14" s="178" t="s">
        <v>263</v>
      </c>
      <c r="L14" s="178"/>
      <c r="M14" s="144" t="s">
        <v>264</v>
      </c>
      <c r="N14" s="144"/>
      <c r="O14" s="144"/>
      <c r="P14" s="144" t="s">
        <v>265</v>
      </c>
      <c r="Q14" s="144"/>
      <c r="R14" s="144"/>
      <c r="S14" s="144" t="s">
        <v>266</v>
      </c>
      <c r="T14" s="186"/>
      <c r="U14" s="62"/>
      <c r="V14" s="186"/>
      <c r="W14" s="62"/>
      <c r="X14" s="186"/>
    </row>
    <row r="15" spans="2:24" s="10" customFormat="1" ht="30" customHeight="1" x14ac:dyDescent="0.25">
      <c r="B15" s="66" t="s">
        <v>20</v>
      </c>
      <c r="C15" s="66" t="s">
        <v>19</v>
      </c>
      <c r="D15" s="67" t="s">
        <v>268</v>
      </c>
      <c r="E15" s="67" t="s">
        <v>348</v>
      </c>
      <c r="F15" s="67" t="s">
        <v>269</v>
      </c>
      <c r="G15" s="67" t="s">
        <v>270</v>
      </c>
      <c r="H15" s="67" t="s">
        <v>271</v>
      </c>
      <c r="I15" s="67" t="s">
        <v>272</v>
      </c>
      <c r="J15" s="67" t="s">
        <v>273</v>
      </c>
      <c r="K15" s="67" t="s">
        <v>274</v>
      </c>
      <c r="L15" s="67" t="s">
        <v>275</v>
      </c>
      <c r="M15" s="67" t="s">
        <v>177</v>
      </c>
      <c r="N15" s="67" t="s">
        <v>183</v>
      </c>
      <c r="O15" s="67" t="s">
        <v>276</v>
      </c>
      <c r="P15" s="67" t="s">
        <v>195</v>
      </c>
      <c r="Q15" s="67" t="s">
        <v>277</v>
      </c>
      <c r="R15" s="67" t="s">
        <v>278</v>
      </c>
      <c r="S15" s="67" t="s">
        <v>190</v>
      </c>
      <c r="T15" s="67" t="s">
        <v>279</v>
      </c>
      <c r="U15" s="67" t="s">
        <v>280</v>
      </c>
      <c r="V15" s="67" t="s">
        <v>281</v>
      </c>
      <c r="W15" s="67" t="s">
        <v>215</v>
      </c>
      <c r="X15" s="67" t="s">
        <v>282</v>
      </c>
    </row>
    <row r="16" spans="2:24" ht="25.5" customHeight="1" x14ac:dyDescent="0.25">
      <c r="B16" s="150">
        <v>1</v>
      </c>
      <c r="C16" s="64" t="str">
        <f>LEFT(_xlfn.XLOOKUP(tblImpactAssessment[[#This Row],[ID]],tblTopicMapping[ID],tblTopicMapping[Dimension]),1)</f>
        <v>S</v>
      </c>
      <c r="D16" s="139" t="str">
        <f>_xlfn.XLOOKUP(tblImpactAssessment[[#This Row],[ID]],tblTopicMapping[ID],tblTopicMapping[Organization''s Topic])</f>
        <v>Animal Care</v>
      </c>
      <c r="E16" s="139" t="str">
        <f>IF(_xlfn.XLOOKUP(tblImpactAssessment[[#This Row],[ID]],tblTopicMapping[ID],tblTopicMapping[Relevant to Organization])=0,"",_xlfn.XLOOKUP(tblImpactAssessment[[#This Row],[ID]],tblTopicMapping[ID],tblTopicMapping[Relevant to Organization]))</f>
        <v/>
      </c>
      <c r="F16" s="132"/>
      <c r="G16" s="133"/>
      <c r="H16" s="153" t="s">
        <v>356</v>
      </c>
      <c r="I16" s="133" t="s">
        <v>347</v>
      </c>
      <c r="J16" s="135"/>
      <c r="K16" s="55"/>
      <c r="L16" s="55"/>
      <c r="M16" s="133"/>
      <c r="N16" s="133"/>
      <c r="O16" s="133"/>
      <c r="P16" s="133"/>
      <c r="Q16" s="54"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16" s="54"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16" s="135"/>
      <c r="T16" s="135"/>
      <c r="U16" s="54"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16" s="133"/>
      <c r="W16" s="54"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16" s="133"/>
    </row>
    <row r="17" spans="2:24" ht="25.5" customHeight="1" x14ac:dyDescent="0.25">
      <c r="B17" s="151">
        <v>1</v>
      </c>
      <c r="C17" s="49" t="str">
        <f>LEFT(_xlfn.XLOOKUP(tblImpactAssessment[[#This Row],[ID]],tblTopicMapping[ID],tblTopicMapping[Dimension]),1)</f>
        <v>S</v>
      </c>
      <c r="D17" s="140" t="str">
        <f>_xlfn.XLOOKUP(tblImpactAssessment[[#This Row],[ID]],tblTopicMapping[ID],tblTopicMapping[Organization''s Topic])</f>
        <v>Animal Care</v>
      </c>
      <c r="E17" s="140" t="str">
        <f>IF(_xlfn.XLOOKUP(tblImpactAssessment[[#This Row],[ID]],tblTopicMapping[ID],tblTopicMapping[Relevant to Organization])=0,"",_xlfn.XLOOKUP(tblImpactAssessment[[#This Row],[ID]],tblTopicMapping[ID],tblTopicMapping[Relevant to Organization]))</f>
        <v/>
      </c>
      <c r="F17" s="134"/>
      <c r="G17" s="135"/>
      <c r="H17" s="154" t="s">
        <v>357</v>
      </c>
      <c r="I17" s="133" t="s">
        <v>353</v>
      </c>
      <c r="J17" s="135"/>
      <c r="K17" s="55"/>
      <c r="L17" s="55"/>
      <c r="M17" s="135"/>
      <c r="N17" s="135"/>
      <c r="O17" s="135"/>
      <c r="P17" s="135"/>
      <c r="Q17"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17"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17" s="135"/>
      <c r="T17" s="135"/>
      <c r="U17"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17" s="135"/>
      <c r="W17"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17" s="135"/>
    </row>
    <row r="18" spans="2:24" ht="25.5" customHeight="1" x14ac:dyDescent="0.25">
      <c r="B18" s="151">
        <v>1</v>
      </c>
      <c r="C18" s="49" t="str">
        <f>LEFT(_xlfn.XLOOKUP(tblImpactAssessment[[#This Row],[ID]],tblTopicMapping[ID],tblTopicMapping[Dimension]),1)</f>
        <v>S</v>
      </c>
      <c r="D18" s="140" t="str">
        <f>_xlfn.XLOOKUP(tblImpactAssessment[[#This Row],[ID]],tblTopicMapping[ID],tblTopicMapping[Organization''s Topic])</f>
        <v>Animal Care</v>
      </c>
      <c r="E18" s="140" t="str">
        <f>IF(_xlfn.XLOOKUP(tblImpactAssessment[[#This Row],[ID]],tblTopicMapping[ID],tblTopicMapping[Relevant to Organization])=0,"",_xlfn.XLOOKUP(tblImpactAssessment[[#This Row],[ID]],tblTopicMapping[ID],tblTopicMapping[Relevant to Organization]))</f>
        <v/>
      </c>
      <c r="F18" s="134"/>
      <c r="G18" s="135"/>
      <c r="H18" s="153" t="s">
        <v>358</v>
      </c>
      <c r="I18" s="133" t="s">
        <v>354</v>
      </c>
      <c r="J18" s="135"/>
      <c r="K18" s="55"/>
      <c r="L18" s="55"/>
      <c r="M18" s="135"/>
      <c r="N18" s="135"/>
      <c r="O18" s="135"/>
      <c r="P18" s="135"/>
      <c r="Q18"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18"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18" s="135"/>
      <c r="T18" s="135"/>
      <c r="U18"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18" s="135"/>
      <c r="W18"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18" s="135"/>
    </row>
    <row r="19" spans="2:24" ht="25.5" customHeight="1" x14ac:dyDescent="0.25">
      <c r="B19" s="151">
        <v>1</v>
      </c>
      <c r="C19" s="49" t="str">
        <f>LEFT(_xlfn.XLOOKUP(tblImpactAssessment[[#This Row],[ID]],tblTopicMapping[ID],tblTopicMapping[Dimension]),1)</f>
        <v>S</v>
      </c>
      <c r="D19" s="140" t="str">
        <f>_xlfn.XLOOKUP(tblImpactAssessment[[#This Row],[ID]],tblTopicMapping[ID],tblTopicMapping[Organization''s Topic])</f>
        <v>Animal Care</v>
      </c>
      <c r="E19" s="140" t="str">
        <f>IF(_xlfn.XLOOKUP(tblImpactAssessment[[#This Row],[ID]],tblTopicMapping[ID],tblTopicMapping[Relevant to Organization])=0,"",_xlfn.XLOOKUP(tblImpactAssessment[[#This Row],[ID]],tblTopicMapping[ID],tblTopicMapping[Relevant to Organization]))</f>
        <v/>
      </c>
      <c r="F19" s="134"/>
      <c r="G19" s="135"/>
      <c r="H19" s="154" t="s">
        <v>359</v>
      </c>
      <c r="I19" s="133" t="s">
        <v>355</v>
      </c>
      <c r="J19" s="135"/>
      <c r="K19" s="55" t="str">
        <f>IF(ISBLANK(tblImpactAssessment[[#This Row],[Nature of Impact]]),"",LEFT(tblImpactAssessment[[#This Row],[Nature of Impact]],FIND(" ",tblImpactAssessment[[#This Row],[Nature of Impact]])-1))</f>
        <v/>
      </c>
      <c r="L19" s="55" t="str">
        <f>IF(ISBLANK(tblImpactAssessment[[#This Row],[Nature of Impact]]),"",RIGHT(tblImpactAssessment[[#This Row],[Nature of Impact]],LEN(tblImpactAssessment[[#This Row],[Nature of Impact]])-FIND(" ",tblImpactAssessment[[#This Row],[Nature of Impact]])))</f>
        <v/>
      </c>
      <c r="M19" s="135"/>
      <c r="N19" s="135"/>
      <c r="O19" s="135" t="str">
        <f>IFERROR(_xlfn.XLOOKUP(tblImpactAssessment[[#This Row],[Scale]],tblScale[Numbered Label],tblScale[Value])+_xlfn.XLOOKUP(tblImpactAssessment[[#This Row],[Scope]],tblScope[Numbered Label],tblScope[Value]),"")</f>
        <v/>
      </c>
      <c r="P19" s="135"/>
      <c r="Q19"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19"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19" s="135"/>
      <c r="T19" s="135"/>
      <c r="U19"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19" s="135"/>
      <c r="W19"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19" s="135"/>
    </row>
    <row r="20" spans="2:24" ht="25.5" customHeight="1" x14ac:dyDescent="0.25">
      <c r="B20" s="151">
        <v>2</v>
      </c>
      <c r="C20" s="49" t="str">
        <f>LEFT(_xlfn.XLOOKUP(tblImpactAssessment[[#This Row],[ID]],tblTopicMapping[ID],tblTopicMapping[Dimension]),1)</f>
        <v>S</v>
      </c>
      <c r="D20" s="140" t="str">
        <f>_xlfn.XLOOKUP(tblImpactAssessment[[#This Row],[ID]],tblTopicMapping[ID],tblTopicMapping[Organization''s Topic])</f>
        <v>Food Safety &amp; Product Quality</v>
      </c>
      <c r="E20" s="140" t="str">
        <f>IF(_xlfn.XLOOKUP(tblImpactAssessment[[#This Row],[ID]],tblTopicMapping[ID],tblTopicMapping[Relevant to Organization])=0,"",_xlfn.XLOOKUP(tblImpactAssessment[[#This Row],[ID]],tblTopicMapping[ID],tblTopicMapping[Relevant to Organization]))</f>
        <v/>
      </c>
      <c r="F20" s="134"/>
      <c r="G20" s="135"/>
      <c r="H20" s="154" t="s">
        <v>376</v>
      </c>
      <c r="I20" s="133"/>
      <c r="J20" s="135"/>
      <c r="K20" s="55" t="str">
        <f>IF(ISBLANK(tblImpactAssessment[[#This Row],[Nature of Impact]]),"",LEFT(tblImpactAssessment[[#This Row],[Nature of Impact]],FIND(" ",tblImpactAssessment[[#This Row],[Nature of Impact]])-1))</f>
        <v/>
      </c>
      <c r="L20" s="55" t="str">
        <f>IF(ISBLANK(tblImpactAssessment[[#This Row],[Nature of Impact]]),"",RIGHT(tblImpactAssessment[[#This Row],[Nature of Impact]],LEN(tblImpactAssessment[[#This Row],[Nature of Impact]])-FIND(" ",tblImpactAssessment[[#This Row],[Nature of Impact]])))</f>
        <v/>
      </c>
      <c r="M20" s="135"/>
      <c r="N20" s="135"/>
      <c r="O20" s="135" t="str">
        <f>IFERROR(_xlfn.XLOOKUP(tblImpactAssessment[[#This Row],[Scale]],tblScale[Numbered Label],tblScale[Value])+_xlfn.XLOOKUP(tblImpactAssessment[[#This Row],[Scope]],tblScope[Numbered Label],tblScope[Value]),"")</f>
        <v/>
      </c>
      <c r="P20" s="135"/>
      <c r="Q20"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20" s="54"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20" s="135"/>
      <c r="T20" s="135"/>
      <c r="U20" s="54"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20" s="135"/>
      <c r="W20"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20" s="135"/>
    </row>
    <row r="21" spans="2:24" ht="25.5" customHeight="1" x14ac:dyDescent="0.25">
      <c r="B21" s="151">
        <v>2</v>
      </c>
      <c r="C21" s="49" t="str">
        <f>LEFT(_xlfn.XLOOKUP(tblImpactAssessment[[#This Row],[ID]],tblTopicMapping[ID],tblTopicMapping[Dimension]),1)</f>
        <v>S</v>
      </c>
      <c r="D21" s="140" t="str">
        <f>_xlfn.XLOOKUP(tblImpactAssessment[[#This Row],[ID]],tblTopicMapping[ID],tblTopicMapping[Organization''s Topic])</f>
        <v>Food Safety &amp; Product Quality</v>
      </c>
      <c r="E21" s="140" t="str">
        <f>IF(_xlfn.XLOOKUP(tblImpactAssessment[[#This Row],[ID]],tblTopicMapping[ID],tblTopicMapping[Relevant to Organization])=0,"",_xlfn.XLOOKUP(tblImpactAssessment[[#This Row],[ID]],tblTopicMapping[ID],tblTopicMapping[Relevant to Organization]))</f>
        <v/>
      </c>
      <c r="F21" s="134"/>
      <c r="G21" s="135"/>
      <c r="H21" s="154" t="s">
        <v>377</v>
      </c>
      <c r="I21" s="133"/>
      <c r="J21" s="135"/>
      <c r="K21" s="55" t="str">
        <f>IF(ISBLANK(tblImpactAssessment[[#This Row],[Nature of Impact]]),"",LEFT(tblImpactAssessment[[#This Row],[Nature of Impact]],FIND(" ",tblImpactAssessment[[#This Row],[Nature of Impact]])-1))</f>
        <v/>
      </c>
      <c r="L21" s="55" t="str">
        <f>IF(ISBLANK(tblImpactAssessment[[#This Row],[Nature of Impact]]),"",RIGHT(tblImpactAssessment[[#This Row],[Nature of Impact]],LEN(tblImpactAssessment[[#This Row],[Nature of Impact]])-FIND(" ",tblImpactAssessment[[#This Row],[Nature of Impact]])))</f>
        <v/>
      </c>
      <c r="M21" s="135"/>
      <c r="N21" s="135"/>
      <c r="O21" s="135" t="str">
        <f>IFERROR(_xlfn.XLOOKUP(tblImpactAssessment[[#This Row],[Scale]],tblScale[Numbered Label],tblScale[Value])+_xlfn.XLOOKUP(tblImpactAssessment[[#This Row],[Scope]],tblScope[Numbered Label],tblScope[Value]),"")</f>
        <v/>
      </c>
      <c r="P21" s="135"/>
      <c r="Q21"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21"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21" s="135"/>
      <c r="T21" s="135"/>
      <c r="U21"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21" s="135"/>
      <c r="W21"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21" s="135"/>
    </row>
    <row r="22" spans="2:24" ht="25.5" customHeight="1" x14ac:dyDescent="0.25">
      <c r="B22" s="151">
        <v>2</v>
      </c>
      <c r="C22" s="49" t="str">
        <f>LEFT(_xlfn.XLOOKUP(tblImpactAssessment[[#This Row],[ID]],tblTopicMapping[ID],tblTopicMapping[Dimension]),1)</f>
        <v>S</v>
      </c>
      <c r="D22" s="140" t="str">
        <f>_xlfn.XLOOKUP(tblImpactAssessment[[#This Row],[ID]],tblTopicMapping[ID],tblTopicMapping[Organization''s Topic])</f>
        <v>Food Safety &amp; Product Quality</v>
      </c>
      <c r="E22" s="140" t="str">
        <f>IF(_xlfn.XLOOKUP(tblImpactAssessment[[#This Row],[ID]],tblTopicMapping[ID],tblTopicMapping[Relevant to Organization])=0,"",_xlfn.XLOOKUP(tblImpactAssessment[[#This Row],[ID]],tblTopicMapping[ID],tblTopicMapping[Relevant to Organization]))</f>
        <v/>
      </c>
      <c r="F22" s="134"/>
      <c r="G22" s="135"/>
      <c r="H22" s="154" t="s">
        <v>378</v>
      </c>
      <c r="I22" s="133"/>
      <c r="J22" s="135"/>
      <c r="K22" s="55" t="str">
        <f>IF(ISBLANK(tblImpactAssessment[[#This Row],[Nature of Impact]]),"",LEFT(tblImpactAssessment[[#This Row],[Nature of Impact]],FIND(" ",tblImpactAssessment[[#This Row],[Nature of Impact]])-1))</f>
        <v/>
      </c>
      <c r="L22" s="55" t="str">
        <f>IF(ISBLANK(tblImpactAssessment[[#This Row],[Nature of Impact]]),"",RIGHT(tblImpactAssessment[[#This Row],[Nature of Impact]],LEN(tblImpactAssessment[[#This Row],[Nature of Impact]])-FIND(" ",tblImpactAssessment[[#This Row],[Nature of Impact]])))</f>
        <v/>
      </c>
      <c r="M22" s="135"/>
      <c r="N22" s="165"/>
      <c r="O22" s="135" t="str">
        <f>IFERROR(_xlfn.XLOOKUP(tblImpactAssessment[[#This Row],[Scale]],tblScale[Numbered Label],tblScale[Value])+_xlfn.XLOOKUP(tblImpactAssessment[[#This Row],[Scope]],tblScope[Numbered Label],tblScope[Value]),"")</f>
        <v/>
      </c>
      <c r="P22" s="135"/>
      <c r="Q22"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22"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22" s="135"/>
      <c r="T22" s="135"/>
      <c r="U22"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22" s="135"/>
      <c r="W22"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22" s="135"/>
    </row>
    <row r="23" spans="2:24" ht="25.5" customHeight="1" x14ac:dyDescent="0.25">
      <c r="B23" s="151">
        <v>2</v>
      </c>
      <c r="C23" s="49" t="str">
        <f>LEFT(_xlfn.XLOOKUP(tblImpactAssessment[[#This Row],[ID]],tblTopicMapping[ID],tblTopicMapping[Dimension]),1)</f>
        <v>S</v>
      </c>
      <c r="D23" s="140" t="str">
        <f>_xlfn.XLOOKUP(tblImpactAssessment[[#This Row],[ID]],tblTopicMapping[ID],tblTopicMapping[Organization''s Topic])</f>
        <v>Food Safety &amp; Product Quality</v>
      </c>
      <c r="E23" s="140" t="str">
        <f>IF(_xlfn.XLOOKUP(tblImpactAssessment[[#This Row],[ID]],tblTopicMapping[ID],tblTopicMapping[Relevant to Organization])=0,"",_xlfn.XLOOKUP(tblImpactAssessment[[#This Row],[ID]],tblTopicMapping[ID],tblTopicMapping[Relevant to Organization]))</f>
        <v/>
      </c>
      <c r="F23" s="134"/>
      <c r="G23" s="135"/>
      <c r="H23" s="154" t="s">
        <v>379</v>
      </c>
      <c r="I23" s="133"/>
      <c r="J23" s="135"/>
      <c r="K23" s="55" t="str">
        <f>IF(ISBLANK(tblImpactAssessment[[#This Row],[Nature of Impact]]),"",LEFT(tblImpactAssessment[[#This Row],[Nature of Impact]],FIND(" ",tblImpactAssessment[[#This Row],[Nature of Impact]])-1))</f>
        <v/>
      </c>
      <c r="L23" s="55" t="str">
        <f>IF(ISBLANK(tblImpactAssessment[[#This Row],[Nature of Impact]]),"",RIGHT(tblImpactAssessment[[#This Row],[Nature of Impact]],LEN(tblImpactAssessment[[#This Row],[Nature of Impact]])-FIND(" ",tblImpactAssessment[[#This Row],[Nature of Impact]])))</f>
        <v/>
      </c>
      <c r="M23" s="135"/>
      <c r="N23" s="135"/>
      <c r="O23" s="135" t="str">
        <f>IFERROR(_xlfn.XLOOKUP(tblImpactAssessment[[#This Row],[Scale]],tblScale[Numbered Label],tblScale[Value])+_xlfn.XLOOKUP(tblImpactAssessment[[#This Row],[Scope]],tblScope[Numbered Label],tblScope[Value]),"")</f>
        <v/>
      </c>
      <c r="P23" s="135"/>
      <c r="Q23"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23"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23" s="135"/>
      <c r="T23" s="135"/>
      <c r="U23"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23" s="135"/>
      <c r="W23"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23" s="135"/>
    </row>
    <row r="24" spans="2:24" ht="25.5" customHeight="1" x14ac:dyDescent="0.25">
      <c r="B24" s="151">
        <v>3</v>
      </c>
      <c r="C24" s="49" t="str">
        <f>LEFT(_xlfn.XLOOKUP(tblImpactAssessment[[#This Row],[ID]],tblTopicMapping[ID],tblTopicMapping[Dimension]),1)</f>
        <v>E</v>
      </c>
      <c r="D24" s="140" t="str">
        <f>_xlfn.XLOOKUP(tblImpactAssessment[[#This Row],[ID]],tblTopicMapping[ID],tblTopicMapping[Organization''s Topic])</f>
        <v>GHG Emissions &amp; Energy</v>
      </c>
      <c r="E24" s="140" t="str">
        <f>IF(_xlfn.XLOOKUP(tblImpactAssessment[[#This Row],[ID]],tblTopicMapping[ID],tblTopicMapping[Relevant to Organization])=0,"",_xlfn.XLOOKUP(tblImpactAssessment[[#This Row],[ID]],tblTopicMapping[ID],tblTopicMapping[Relevant to Organization]))</f>
        <v/>
      </c>
      <c r="F24" s="134"/>
      <c r="G24" s="135"/>
      <c r="H24" s="154" t="s">
        <v>401</v>
      </c>
      <c r="I24" s="135"/>
      <c r="J24" s="135"/>
      <c r="K24" s="55" t="str">
        <f>IF(ISBLANK(tblImpactAssessment[[#This Row],[Nature of Impact]]),"",LEFT(tblImpactAssessment[[#This Row],[Nature of Impact]],FIND(" ",tblImpactAssessment[[#This Row],[Nature of Impact]])-1))</f>
        <v/>
      </c>
      <c r="L24" s="55" t="str">
        <f>IF(ISBLANK(tblImpactAssessment[[#This Row],[Nature of Impact]]),"",RIGHT(tblImpactAssessment[[#This Row],[Nature of Impact]],LEN(tblImpactAssessment[[#This Row],[Nature of Impact]])-FIND(" ",tblImpactAssessment[[#This Row],[Nature of Impact]])))</f>
        <v/>
      </c>
      <c r="M24" s="135"/>
      <c r="N24" s="135"/>
      <c r="O24" s="135" t="str">
        <f>IFERROR(_xlfn.XLOOKUP(tblImpactAssessment[[#This Row],[Scale]],tblScale[Numbered Label],tblScale[Value])+_xlfn.XLOOKUP(tblImpactAssessment[[#This Row],[Scope]],tblScope[Numbered Label],tblScope[Value]),"")</f>
        <v/>
      </c>
      <c r="P24" s="135"/>
      <c r="Q24"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24"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24" s="135"/>
      <c r="T24" s="135"/>
      <c r="U24"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24" s="135"/>
      <c r="W24"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24" s="135"/>
    </row>
    <row r="25" spans="2:24" ht="25.5" customHeight="1" x14ac:dyDescent="0.25">
      <c r="B25" s="151">
        <v>3</v>
      </c>
      <c r="C25" s="49" t="str">
        <f>LEFT(_xlfn.XLOOKUP(tblImpactAssessment[[#This Row],[ID]],tblTopicMapping[ID],tblTopicMapping[Dimension]),1)</f>
        <v>E</v>
      </c>
      <c r="D25" s="140" t="str">
        <f>_xlfn.XLOOKUP(tblImpactAssessment[[#This Row],[ID]],tblTopicMapping[ID],tblTopicMapping[Organization''s Topic])</f>
        <v>GHG Emissions &amp; Energy</v>
      </c>
      <c r="E25" s="140" t="str">
        <f>IF(_xlfn.XLOOKUP(tblImpactAssessment[[#This Row],[ID]],tblTopicMapping[ID],tblTopicMapping[Relevant to Organization])=0,"",_xlfn.XLOOKUP(tblImpactAssessment[[#This Row],[ID]],tblTopicMapping[ID],tblTopicMapping[Relevant to Organization]))</f>
        <v/>
      </c>
      <c r="F25" s="134"/>
      <c r="G25" s="135"/>
      <c r="H25" s="154" t="s">
        <v>405</v>
      </c>
      <c r="I25" s="135"/>
      <c r="J25" s="135"/>
      <c r="K25" s="55" t="str">
        <f>IF(ISBLANK(tblImpactAssessment[[#This Row],[Nature of Impact]]),"",LEFT(tblImpactAssessment[[#This Row],[Nature of Impact]],FIND(" ",tblImpactAssessment[[#This Row],[Nature of Impact]])-1))</f>
        <v/>
      </c>
      <c r="L25" s="55" t="str">
        <f>IF(ISBLANK(tblImpactAssessment[[#This Row],[Nature of Impact]]),"",RIGHT(tblImpactAssessment[[#This Row],[Nature of Impact]],LEN(tblImpactAssessment[[#This Row],[Nature of Impact]])-FIND(" ",tblImpactAssessment[[#This Row],[Nature of Impact]])))</f>
        <v/>
      </c>
      <c r="M25" s="135"/>
      <c r="N25" s="135"/>
      <c r="O25" s="135" t="str">
        <f>IFERROR(_xlfn.XLOOKUP(tblImpactAssessment[[#This Row],[Scale]],tblScale[Numbered Label],tblScale[Value])+_xlfn.XLOOKUP(tblImpactAssessment[[#This Row],[Scope]],tblScope[Numbered Label],tblScope[Value]),"")</f>
        <v/>
      </c>
      <c r="P25" s="135"/>
      <c r="Q25"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25"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25" s="135"/>
      <c r="T25" s="135"/>
      <c r="U25"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25" s="135"/>
      <c r="W25"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25" s="135"/>
    </row>
    <row r="26" spans="2:24" ht="25.5" customHeight="1" x14ac:dyDescent="0.25">
      <c r="B26" s="151">
        <v>3</v>
      </c>
      <c r="C26" s="49" t="str">
        <f>LEFT(_xlfn.XLOOKUP(tblImpactAssessment[[#This Row],[ID]],tblTopicMapping[ID],tblTopicMapping[Dimension]),1)</f>
        <v>E</v>
      </c>
      <c r="D26" s="140" t="str">
        <f>_xlfn.XLOOKUP(tblImpactAssessment[[#This Row],[ID]],tblTopicMapping[ID],tblTopicMapping[Organization''s Topic])</f>
        <v>GHG Emissions &amp; Energy</v>
      </c>
      <c r="E26" s="140" t="str">
        <f>IF(_xlfn.XLOOKUP(tblImpactAssessment[[#This Row],[ID]],tblTopicMapping[ID],tblTopicMapping[Relevant to Organization])=0,"",_xlfn.XLOOKUP(tblImpactAssessment[[#This Row],[ID]],tblTopicMapping[ID],tblTopicMapping[Relevant to Organization]))</f>
        <v/>
      </c>
      <c r="F26" s="134"/>
      <c r="G26" s="135"/>
      <c r="H26" s="154" t="s">
        <v>406</v>
      </c>
      <c r="I26" s="135"/>
      <c r="J26" s="135"/>
      <c r="K26" s="55" t="str">
        <f>IF(ISBLANK(tblImpactAssessment[[#This Row],[Nature of Impact]]),"",LEFT(tblImpactAssessment[[#This Row],[Nature of Impact]],FIND(" ",tblImpactAssessment[[#This Row],[Nature of Impact]])-1))</f>
        <v/>
      </c>
      <c r="L26" s="55" t="str">
        <f>IF(ISBLANK(tblImpactAssessment[[#This Row],[Nature of Impact]]),"",RIGHT(tblImpactAssessment[[#This Row],[Nature of Impact]],LEN(tblImpactAssessment[[#This Row],[Nature of Impact]])-FIND(" ",tblImpactAssessment[[#This Row],[Nature of Impact]])))</f>
        <v/>
      </c>
      <c r="M26" s="135"/>
      <c r="N26" s="135"/>
      <c r="O26" s="135" t="str">
        <f>IFERROR(_xlfn.XLOOKUP(tblImpactAssessment[[#This Row],[Scale]],tblScale[Numbered Label],tblScale[Value])+_xlfn.XLOOKUP(tblImpactAssessment[[#This Row],[Scope]],tblScope[Numbered Label],tblScope[Value]),"")</f>
        <v/>
      </c>
      <c r="P26" s="135"/>
      <c r="Q26"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26"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26" s="135"/>
      <c r="T26" s="135"/>
      <c r="U26"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26" s="135"/>
      <c r="W26"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26" s="135"/>
    </row>
    <row r="27" spans="2:24" ht="25.5" customHeight="1" x14ac:dyDescent="0.25">
      <c r="B27" s="151">
        <v>3</v>
      </c>
      <c r="C27" s="49" t="str">
        <f>LEFT(_xlfn.XLOOKUP(tblImpactAssessment[[#This Row],[ID]],tblTopicMapping[ID],tblTopicMapping[Dimension]),1)</f>
        <v>E</v>
      </c>
      <c r="D27" s="140" t="str">
        <f>_xlfn.XLOOKUP(tblImpactAssessment[[#This Row],[ID]],tblTopicMapping[ID],tblTopicMapping[Organization''s Topic])</f>
        <v>GHG Emissions &amp; Energy</v>
      </c>
      <c r="E27" s="140" t="str">
        <f>IF(_xlfn.XLOOKUP(tblImpactAssessment[[#This Row],[ID]],tblTopicMapping[ID],tblTopicMapping[Relevant to Organization])=0,"",_xlfn.XLOOKUP(tblImpactAssessment[[#This Row],[ID]],tblTopicMapping[ID],tblTopicMapping[Relevant to Organization]))</f>
        <v/>
      </c>
      <c r="F27" s="134"/>
      <c r="G27" s="135"/>
      <c r="H27" s="154" t="s">
        <v>407</v>
      </c>
      <c r="I27" s="135"/>
      <c r="J27" s="135"/>
      <c r="K27" s="55" t="str">
        <f>IF(ISBLANK(tblImpactAssessment[[#This Row],[Nature of Impact]]),"",LEFT(tblImpactAssessment[[#This Row],[Nature of Impact]],FIND(" ",tblImpactAssessment[[#This Row],[Nature of Impact]])-1))</f>
        <v/>
      </c>
      <c r="L27" s="55" t="str">
        <f>IF(ISBLANK(tblImpactAssessment[[#This Row],[Nature of Impact]]),"",RIGHT(tblImpactAssessment[[#This Row],[Nature of Impact]],LEN(tblImpactAssessment[[#This Row],[Nature of Impact]])-FIND(" ",tblImpactAssessment[[#This Row],[Nature of Impact]])))</f>
        <v/>
      </c>
      <c r="M27" s="135"/>
      <c r="N27" s="135"/>
      <c r="O27" s="135" t="str">
        <f>IFERROR(_xlfn.XLOOKUP(tblImpactAssessment[[#This Row],[Scale]],tblScale[Numbered Label],tblScale[Value])+_xlfn.XLOOKUP(tblImpactAssessment[[#This Row],[Scope]],tblScope[Numbered Label],tblScope[Value]),"")</f>
        <v/>
      </c>
      <c r="P27" s="135"/>
      <c r="Q27"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27" s="54"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27" s="135"/>
      <c r="T27" s="135"/>
      <c r="U27" s="54"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27" s="135"/>
      <c r="W27"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27" s="135"/>
    </row>
    <row r="28" spans="2:24" ht="25.5" customHeight="1" x14ac:dyDescent="0.25">
      <c r="B28" s="151">
        <v>4</v>
      </c>
      <c r="C28" s="49" t="str">
        <f>LEFT(_xlfn.XLOOKUP(tblImpactAssessment[[#This Row],[ID]],tblTopicMapping[ID],tblTopicMapping[Dimension]),1)</f>
        <v>S</v>
      </c>
      <c r="D28" s="140" t="str">
        <f>_xlfn.XLOOKUP(tblImpactAssessment[[#This Row],[ID]],tblTopicMapping[ID],tblTopicMapping[Organization''s Topic])</f>
        <v>Health &amp; Nutrition</v>
      </c>
      <c r="E28" s="140" t="str">
        <f>IF(_xlfn.XLOOKUP(tblImpactAssessment[[#This Row],[ID]],tblTopicMapping[ID],tblTopicMapping[Relevant to Organization])=0,"",_xlfn.XLOOKUP(tblImpactAssessment[[#This Row],[ID]],tblTopicMapping[ID],tblTopicMapping[Relevant to Organization]))</f>
        <v/>
      </c>
      <c r="F28" s="134"/>
      <c r="G28" s="135"/>
      <c r="H28" s="154" t="s">
        <v>402</v>
      </c>
      <c r="I28" s="135"/>
      <c r="J28" s="135"/>
      <c r="K28" s="55" t="str">
        <f>IF(ISBLANK(tblImpactAssessment[[#This Row],[Nature of Impact]]),"",LEFT(tblImpactAssessment[[#This Row],[Nature of Impact]],FIND(" ",tblImpactAssessment[[#This Row],[Nature of Impact]])-1))</f>
        <v/>
      </c>
      <c r="L28" s="55" t="str">
        <f>IF(ISBLANK(tblImpactAssessment[[#This Row],[Nature of Impact]]),"",RIGHT(tblImpactAssessment[[#This Row],[Nature of Impact]],LEN(tblImpactAssessment[[#This Row],[Nature of Impact]])-FIND(" ",tblImpactAssessment[[#This Row],[Nature of Impact]])))</f>
        <v/>
      </c>
      <c r="M28" s="135"/>
      <c r="N28" s="135"/>
      <c r="O28" s="135" t="str">
        <f>IFERROR(_xlfn.XLOOKUP(tblImpactAssessment[[#This Row],[Scale]],tblScale[Numbered Label],tblScale[Value])+_xlfn.XLOOKUP(tblImpactAssessment[[#This Row],[Scope]],tblScope[Numbered Label],tblScope[Value]),"")</f>
        <v/>
      </c>
      <c r="P28" s="135"/>
      <c r="Q28"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28"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28" s="135"/>
      <c r="T28" s="135"/>
      <c r="U28"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28" s="135"/>
      <c r="W28"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28" s="135"/>
    </row>
    <row r="29" spans="2:24" ht="25.5" customHeight="1" x14ac:dyDescent="0.25">
      <c r="B29" s="151">
        <v>4</v>
      </c>
      <c r="C29" s="49" t="str">
        <f>LEFT(_xlfn.XLOOKUP(tblImpactAssessment[[#This Row],[ID]],tblTopicMapping[ID],tblTopicMapping[Dimension]),1)</f>
        <v>S</v>
      </c>
      <c r="D29" s="140" t="str">
        <f>_xlfn.XLOOKUP(tblImpactAssessment[[#This Row],[ID]],tblTopicMapping[ID],tblTopicMapping[Organization''s Topic])</f>
        <v>Health &amp; Nutrition</v>
      </c>
      <c r="E29" s="140" t="str">
        <f>IF(_xlfn.XLOOKUP(tblImpactAssessment[[#This Row],[ID]],tblTopicMapping[ID],tblTopicMapping[Relevant to Organization])=0,"",_xlfn.XLOOKUP(tblImpactAssessment[[#This Row],[ID]],tblTopicMapping[ID],tblTopicMapping[Relevant to Organization]))</f>
        <v/>
      </c>
      <c r="F29" s="134"/>
      <c r="G29" s="135"/>
      <c r="H29" s="154" t="s">
        <v>409</v>
      </c>
      <c r="I29" s="135"/>
      <c r="J29" s="135"/>
      <c r="K29" s="55" t="str">
        <f>IF(ISBLANK(tblImpactAssessment[[#This Row],[Nature of Impact]]),"",LEFT(tblImpactAssessment[[#This Row],[Nature of Impact]],FIND(" ",tblImpactAssessment[[#This Row],[Nature of Impact]])-1))</f>
        <v/>
      </c>
      <c r="L29" s="55" t="str">
        <f>IF(ISBLANK(tblImpactAssessment[[#This Row],[Nature of Impact]]),"",RIGHT(tblImpactAssessment[[#This Row],[Nature of Impact]],LEN(tblImpactAssessment[[#This Row],[Nature of Impact]])-FIND(" ",tblImpactAssessment[[#This Row],[Nature of Impact]])))</f>
        <v/>
      </c>
      <c r="M29" s="135"/>
      <c r="N29" s="135"/>
      <c r="O29" s="135" t="str">
        <f>IFERROR(_xlfn.XLOOKUP(tblImpactAssessment[[#This Row],[Scale]],tblScale[Numbered Label],tblScale[Value])+_xlfn.XLOOKUP(tblImpactAssessment[[#This Row],[Scope]],tblScope[Numbered Label],tblScope[Value]),"")</f>
        <v/>
      </c>
      <c r="P29" s="135"/>
      <c r="Q29"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29"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29" s="135"/>
      <c r="T29" s="135"/>
      <c r="U29"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29" s="135"/>
      <c r="W29"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29" s="135"/>
    </row>
    <row r="30" spans="2:24" ht="25.5" customHeight="1" x14ac:dyDescent="0.25">
      <c r="B30" s="151">
        <v>4</v>
      </c>
      <c r="C30" s="49" t="str">
        <f>LEFT(_xlfn.XLOOKUP(tblImpactAssessment[[#This Row],[ID]],tblTopicMapping[ID],tblTopicMapping[Dimension]),1)</f>
        <v>S</v>
      </c>
      <c r="D30" s="140" t="str">
        <f>_xlfn.XLOOKUP(tblImpactAssessment[[#This Row],[ID]],tblTopicMapping[ID],tblTopicMapping[Organization''s Topic])</f>
        <v>Health &amp; Nutrition</v>
      </c>
      <c r="E30" s="140" t="str">
        <f>IF(_xlfn.XLOOKUP(tblImpactAssessment[[#This Row],[ID]],tblTopicMapping[ID],tblTopicMapping[Relevant to Organization])=0,"",_xlfn.XLOOKUP(tblImpactAssessment[[#This Row],[ID]],tblTopicMapping[ID],tblTopicMapping[Relevant to Organization]))</f>
        <v/>
      </c>
      <c r="F30" s="134"/>
      <c r="G30" s="135"/>
      <c r="H30" s="154" t="s">
        <v>410</v>
      </c>
      <c r="I30" s="135"/>
      <c r="J30" s="135"/>
      <c r="K30" s="55" t="str">
        <f>IF(ISBLANK(tblImpactAssessment[[#This Row],[Nature of Impact]]),"",LEFT(tblImpactAssessment[[#This Row],[Nature of Impact]],FIND(" ",tblImpactAssessment[[#This Row],[Nature of Impact]])-1))</f>
        <v/>
      </c>
      <c r="L30" s="55" t="str">
        <f>IF(ISBLANK(tblImpactAssessment[[#This Row],[Nature of Impact]]),"",RIGHT(tblImpactAssessment[[#This Row],[Nature of Impact]],LEN(tblImpactAssessment[[#This Row],[Nature of Impact]])-FIND(" ",tblImpactAssessment[[#This Row],[Nature of Impact]])))</f>
        <v/>
      </c>
      <c r="M30" s="135"/>
      <c r="N30" s="135"/>
      <c r="O30" s="135" t="str">
        <f>IFERROR(_xlfn.XLOOKUP(tblImpactAssessment[[#This Row],[Scale]],tblScale[Numbered Label],tblScale[Value])+_xlfn.XLOOKUP(tblImpactAssessment[[#This Row],[Scope]],tblScope[Numbered Label],tblScope[Value]),"")</f>
        <v/>
      </c>
      <c r="P30" s="135"/>
      <c r="Q30"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30"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30" s="135"/>
      <c r="T30" s="135"/>
      <c r="U30"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30" s="135"/>
      <c r="W30"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30" s="135"/>
    </row>
    <row r="31" spans="2:24" ht="25.5" customHeight="1" x14ac:dyDescent="0.25">
      <c r="B31" s="151">
        <v>4</v>
      </c>
      <c r="C31" s="49" t="str">
        <f>LEFT(_xlfn.XLOOKUP(tblImpactAssessment[[#This Row],[ID]],tblTopicMapping[ID],tblTopicMapping[Dimension]),1)</f>
        <v>S</v>
      </c>
      <c r="D31" s="140" t="str">
        <f>_xlfn.XLOOKUP(tblImpactAssessment[[#This Row],[ID]],tblTopicMapping[ID],tblTopicMapping[Organization''s Topic])</f>
        <v>Health &amp; Nutrition</v>
      </c>
      <c r="E31" s="140" t="str">
        <f>IF(_xlfn.XLOOKUP(tblImpactAssessment[[#This Row],[ID]],tblTopicMapping[ID],tblTopicMapping[Relevant to Organization])=0,"",_xlfn.XLOOKUP(tblImpactAssessment[[#This Row],[ID]],tblTopicMapping[ID],tblTopicMapping[Relevant to Organization]))</f>
        <v/>
      </c>
      <c r="F31" s="134"/>
      <c r="G31" s="135"/>
      <c r="H31" s="154" t="s">
        <v>411</v>
      </c>
      <c r="I31" s="136"/>
      <c r="J31" s="136"/>
      <c r="K31" s="55" t="str">
        <f>IF(ISBLANK(tblImpactAssessment[[#This Row],[Nature of Impact]]),"",LEFT(tblImpactAssessment[[#This Row],[Nature of Impact]],FIND(" ",tblImpactAssessment[[#This Row],[Nature of Impact]])-1))</f>
        <v/>
      </c>
      <c r="L31" s="55" t="str">
        <f>IF(ISBLANK(tblImpactAssessment[[#This Row],[Nature of Impact]]),"",RIGHT(tblImpactAssessment[[#This Row],[Nature of Impact]],LEN(tblImpactAssessment[[#This Row],[Nature of Impact]])-FIND(" ",tblImpactAssessment[[#This Row],[Nature of Impact]])))</f>
        <v/>
      </c>
      <c r="M31" s="135"/>
      <c r="N31" s="135"/>
      <c r="O31" s="135" t="str">
        <f>IFERROR(_xlfn.XLOOKUP(tblImpactAssessment[[#This Row],[Scale]],tblScale[Numbered Label],tblScale[Value])+_xlfn.XLOOKUP(tblImpactAssessment[[#This Row],[Scope]],tblScope[Numbered Label],tblScope[Value]),"")</f>
        <v/>
      </c>
      <c r="P31" s="135"/>
      <c r="Q31"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31" s="54"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31" s="135"/>
      <c r="T31" s="135"/>
      <c r="U31" s="54"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31" s="135"/>
      <c r="W31"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31" s="135"/>
    </row>
    <row r="32" spans="2:24" ht="25.5" customHeight="1" x14ac:dyDescent="0.25">
      <c r="B32" s="151">
        <v>5</v>
      </c>
      <c r="C32" s="49" t="str">
        <f>LEFT(_xlfn.XLOOKUP(tblImpactAssessment[[#This Row],[ID]],tblTopicMapping[ID],tblTopicMapping[Dimension]),1)</f>
        <v>E</v>
      </c>
      <c r="D32" s="140" t="str">
        <f>_xlfn.XLOOKUP(tblImpactAssessment[[#This Row],[ID]],tblTopicMapping[ID],tblTopicMapping[Organization''s Topic])</f>
        <v>Water Quality &amp; Nutrient Management</v>
      </c>
      <c r="E32" s="140" t="str">
        <f>IF(_xlfn.XLOOKUP(tblImpactAssessment[[#This Row],[ID]],tblTopicMapping[ID],tblTopicMapping[Relevant to Organization])=0,"",_xlfn.XLOOKUP(tblImpactAssessment[[#This Row],[ID]],tblTopicMapping[ID],tblTopicMapping[Relevant to Organization]))</f>
        <v/>
      </c>
      <c r="F32" s="134"/>
      <c r="G32" s="135"/>
      <c r="H32" s="154" t="s">
        <v>403</v>
      </c>
      <c r="I32" s="136"/>
      <c r="J32" s="136"/>
      <c r="K32" s="55" t="str">
        <f>IF(ISBLANK(tblImpactAssessment[[#This Row],[Nature of Impact]]),"",LEFT(tblImpactAssessment[[#This Row],[Nature of Impact]],FIND(" ",tblImpactAssessment[[#This Row],[Nature of Impact]])-1))</f>
        <v/>
      </c>
      <c r="L32" s="55" t="str">
        <f>IF(ISBLANK(tblImpactAssessment[[#This Row],[Nature of Impact]]),"",RIGHT(tblImpactAssessment[[#This Row],[Nature of Impact]],LEN(tblImpactAssessment[[#This Row],[Nature of Impact]])-FIND(" ",tblImpactAssessment[[#This Row],[Nature of Impact]])))</f>
        <v/>
      </c>
      <c r="M32" s="135"/>
      <c r="N32" s="135"/>
      <c r="O32" s="135" t="str">
        <f>IFERROR(_xlfn.XLOOKUP(tblImpactAssessment[[#This Row],[Scale]],tblScale[Numbered Label],tblScale[Value])+_xlfn.XLOOKUP(tblImpactAssessment[[#This Row],[Scope]],tblScope[Numbered Label],tblScope[Value]),"")</f>
        <v/>
      </c>
      <c r="P32" s="135"/>
      <c r="Q32"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32"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32" s="135"/>
      <c r="T32" s="135"/>
      <c r="U32"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32" s="135"/>
      <c r="W32"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32" s="135"/>
    </row>
    <row r="33" spans="2:24" ht="25.5" customHeight="1" x14ac:dyDescent="0.25">
      <c r="B33" s="151">
        <v>5</v>
      </c>
      <c r="C33" s="49" t="str">
        <f>LEFT(_xlfn.XLOOKUP(tblImpactAssessment[[#This Row],[ID]],tblTopicMapping[ID],tblTopicMapping[Dimension]),1)</f>
        <v>E</v>
      </c>
      <c r="D33" s="140" t="str">
        <f>_xlfn.XLOOKUP(tblImpactAssessment[[#This Row],[ID]],tblTopicMapping[ID],tblTopicMapping[Organization''s Topic])</f>
        <v>Water Quality &amp; Nutrient Management</v>
      </c>
      <c r="E33" s="140" t="str">
        <f>IF(_xlfn.XLOOKUP(tblImpactAssessment[[#This Row],[ID]],tblTopicMapping[ID],tblTopicMapping[Relevant to Organization])=0,"",_xlfn.XLOOKUP(tblImpactAssessment[[#This Row],[ID]],tblTopicMapping[ID],tblTopicMapping[Relevant to Organization]))</f>
        <v/>
      </c>
      <c r="F33" s="134"/>
      <c r="G33" s="135"/>
      <c r="H33" s="154" t="s">
        <v>412</v>
      </c>
      <c r="I33" s="136"/>
      <c r="J33" s="136"/>
      <c r="K33" s="55" t="str">
        <f>IF(ISBLANK(tblImpactAssessment[[#This Row],[Nature of Impact]]),"",LEFT(tblImpactAssessment[[#This Row],[Nature of Impact]],FIND(" ",tblImpactAssessment[[#This Row],[Nature of Impact]])-1))</f>
        <v/>
      </c>
      <c r="L33" s="55" t="str">
        <f>IF(ISBLANK(tblImpactAssessment[[#This Row],[Nature of Impact]]),"",RIGHT(tblImpactAssessment[[#This Row],[Nature of Impact]],LEN(tblImpactAssessment[[#This Row],[Nature of Impact]])-FIND(" ",tblImpactAssessment[[#This Row],[Nature of Impact]])))</f>
        <v/>
      </c>
      <c r="M33" s="135"/>
      <c r="N33" s="135"/>
      <c r="O33" s="135" t="str">
        <f>IFERROR(_xlfn.XLOOKUP(tblImpactAssessment[[#This Row],[Scale]],tblScale[Numbered Label],tblScale[Value])+_xlfn.XLOOKUP(tblImpactAssessment[[#This Row],[Scope]],tblScope[Numbered Label],tblScope[Value]),"")</f>
        <v/>
      </c>
      <c r="P33" s="135"/>
      <c r="Q33"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33"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33" s="135"/>
      <c r="T33" s="135"/>
      <c r="U33"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33" s="135"/>
      <c r="W33"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33" s="135"/>
    </row>
    <row r="34" spans="2:24" ht="25.5" customHeight="1" x14ac:dyDescent="0.25">
      <c r="B34" s="151">
        <v>5</v>
      </c>
      <c r="C34" s="49" t="str">
        <f>LEFT(_xlfn.XLOOKUP(tblImpactAssessment[[#This Row],[ID]],tblTopicMapping[ID],tblTopicMapping[Dimension]),1)</f>
        <v>E</v>
      </c>
      <c r="D34" s="140" t="str">
        <f>_xlfn.XLOOKUP(tblImpactAssessment[[#This Row],[ID]],tblTopicMapping[ID],tblTopicMapping[Organization''s Topic])</f>
        <v>Water Quality &amp; Nutrient Management</v>
      </c>
      <c r="E34" s="140" t="str">
        <f>IF(_xlfn.XLOOKUP(tblImpactAssessment[[#This Row],[ID]],tblTopicMapping[ID],tblTopicMapping[Relevant to Organization])=0,"",_xlfn.XLOOKUP(tblImpactAssessment[[#This Row],[ID]],tblTopicMapping[ID],tblTopicMapping[Relevant to Organization]))</f>
        <v/>
      </c>
      <c r="F34" s="134"/>
      <c r="G34" s="135"/>
      <c r="H34" s="154" t="s">
        <v>413</v>
      </c>
      <c r="I34" s="136"/>
      <c r="J34" s="136"/>
      <c r="K34" s="55" t="str">
        <f>IF(ISBLANK(tblImpactAssessment[[#This Row],[Nature of Impact]]),"",LEFT(tblImpactAssessment[[#This Row],[Nature of Impact]],FIND(" ",tblImpactAssessment[[#This Row],[Nature of Impact]])-1))</f>
        <v/>
      </c>
      <c r="L34" s="55" t="str">
        <f>IF(ISBLANK(tblImpactAssessment[[#This Row],[Nature of Impact]]),"",RIGHT(tblImpactAssessment[[#This Row],[Nature of Impact]],LEN(tblImpactAssessment[[#This Row],[Nature of Impact]])-FIND(" ",tblImpactAssessment[[#This Row],[Nature of Impact]])))</f>
        <v/>
      </c>
      <c r="M34" s="135"/>
      <c r="N34" s="135"/>
      <c r="O34" s="135" t="str">
        <f>IFERROR(_xlfn.XLOOKUP(tblImpactAssessment[[#This Row],[Scale]],tblScale[Numbered Label],tblScale[Value])+_xlfn.XLOOKUP(tblImpactAssessment[[#This Row],[Scope]],tblScope[Numbered Label],tblScope[Value]),"")</f>
        <v/>
      </c>
      <c r="P34" s="135"/>
      <c r="Q34"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34"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34" s="135"/>
      <c r="T34" s="135"/>
      <c r="U34"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34" s="135"/>
      <c r="W34"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34" s="135"/>
    </row>
    <row r="35" spans="2:24" ht="25.5" customHeight="1" x14ac:dyDescent="0.25">
      <c r="B35" s="151">
        <v>5</v>
      </c>
      <c r="C35" s="49" t="str">
        <f>LEFT(_xlfn.XLOOKUP(tblImpactAssessment[[#This Row],[ID]],tblTopicMapping[ID],tblTopicMapping[Dimension]),1)</f>
        <v>E</v>
      </c>
      <c r="D35" s="140" t="str">
        <f>_xlfn.XLOOKUP(tblImpactAssessment[[#This Row],[ID]],tblTopicMapping[ID],tblTopicMapping[Organization''s Topic])</f>
        <v>Water Quality &amp; Nutrient Management</v>
      </c>
      <c r="E35" s="140" t="str">
        <f>IF(_xlfn.XLOOKUP(tblImpactAssessment[[#This Row],[ID]],tblTopicMapping[ID],tblTopicMapping[Relevant to Organization])=0,"",_xlfn.XLOOKUP(tblImpactAssessment[[#This Row],[ID]],tblTopicMapping[ID],tblTopicMapping[Relevant to Organization]))</f>
        <v/>
      </c>
      <c r="F35" s="134"/>
      <c r="G35" s="135"/>
      <c r="H35" s="154" t="s">
        <v>414</v>
      </c>
      <c r="I35" s="136"/>
      <c r="J35" s="136"/>
      <c r="K35" s="55" t="str">
        <f>IF(ISBLANK(tblImpactAssessment[[#This Row],[Nature of Impact]]),"",LEFT(tblImpactAssessment[[#This Row],[Nature of Impact]],FIND(" ",tblImpactAssessment[[#This Row],[Nature of Impact]])-1))</f>
        <v/>
      </c>
      <c r="L35" s="55" t="str">
        <f>IF(ISBLANK(tblImpactAssessment[[#This Row],[Nature of Impact]]),"",RIGHT(tblImpactAssessment[[#This Row],[Nature of Impact]],LEN(tblImpactAssessment[[#This Row],[Nature of Impact]])-FIND(" ",tblImpactAssessment[[#This Row],[Nature of Impact]])))</f>
        <v/>
      </c>
      <c r="M35" s="135"/>
      <c r="N35" s="135"/>
      <c r="O35" s="135" t="str">
        <f>IFERROR(_xlfn.XLOOKUP(tblImpactAssessment[[#This Row],[Scale]],tblScale[Numbered Label],tblScale[Value])+_xlfn.XLOOKUP(tblImpactAssessment[[#This Row],[Scope]],tblScope[Numbered Label],tblScope[Value]),"")</f>
        <v/>
      </c>
      <c r="P35" s="135"/>
      <c r="Q35"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35" s="54"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35" s="135"/>
      <c r="T35" s="135"/>
      <c r="U35" s="54"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35" s="135"/>
      <c r="W35"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35" s="135"/>
    </row>
    <row r="36" spans="2:24" ht="25.5" customHeight="1" x14ac:dyDescent="0.25">
      <c r="B36" s="151">
        <v>6</v>
      </c>
      <c r="C36" s="49" t="str">
        <f>LEFT(_xlfn.XLOOKUP(tblImpactAssessment[[#This Row],[ID]],tblTopicMapping[ID],tblTopicMapping[Dimension]),1)</f>
        <v>E</v>
      </c>
      <c r="D36" s="140" t="str">
        <f>_xlfn.XLOOKUP(tblImpactAssessment[[#This Row],[ID]],tblTopicMapping[ID],tblTopicMapping[Organization''s Topic])</f>
        <v>Water Use &amp; Availability</v>
      </c>
      <c r="E36" s="140" t="str">
        <f>IF(_xlfn.XLOOKUP(tblImpactAssessment[[#This Row],[ID]],tblTopicMapping[ID],tblTopicMapping[Relevant to Organization])=0,"",_xlfn.XLOOKUP(tblImpactAssessment[[#This Row],[ID]],tblTopicMapping[ID],tblTopicMapping[Relevant to Organization]))</f>
        <v/>
      </c>
      <c r="F36" s="134"/>
      <c r="G36" s="135"/>
      <c r="H36" s="154" t="s">
        <v>404</v>
      </c>
      <c r="I36" s="136"/>
      <c r="J36" s="136"/>
      <c r="K36" s="55" t="str">
        <f>IF(ISBLANK(tblImpactAssessment[[#This Row],[Nature of Impact]]),"",LEFT(tblImpactAssessment[[#This Row],[Nature of Impact]],FIND(" ",tblImpactAssessment[[#This Row],[Nature of Impact]])-1))</f>
        <v/>
      </c>
      <c r="L36" s="55" t="str">
        <f>IF(ISBLANK(tblImpactAssessment[[#This Row],[Nature of Impact]]),"",RIGHT(tblImpactAssessment[[#This Row],[Nature of Impact]],LEN(tblImpactAssessment[[#This Row],[Nature of Impact]])-FIND(" ",tblImpactAssessment[[#This Row],[Nature of Impact]])))</f>
        <v/>
      </c>
      <c r="M36" s="135"/>
      <c r="N36" s="135"/>
      <c r="O36" s="135" t="str">
        <f>IFERROR(_xlfn.XLOOKUP(tblImpactAssessment[[#This Row],[Scale]],tblScale[Numbered Label],tblScale[Value])+_xlfn.XLOOKUP(tblImpactAssessment[[#This Row],[Scope]],tblScope[Numbered Label],tblScope[Value]),"")</f>
        <v/>
      </c>
      <c r="P36" s="135"/>
      <c r="Q36"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36"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36" s="135"/>
      <c r="T36" s="135"/>
      <c r="U36"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36" s="135"/>
      <c r="W36"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36" s="135"/>
    </row>
    <row r="37" spans="2:24" ht="25.5" customHeight="1" x14ac:dyDescent="0.25">
      <c r="B37" s="151">
        <v>6</v>
      </c>
      <c r="C37" s="49" t="str">
        <f>LEFT(_xlfn.XLOOKUP(tblImpactAssessment[[#This Row],[ID]],tblTopicMapping[ID],tblTopicMapping[Dimension]),1)</f>
        <v>E</v>
      </c>
      <c r="D37" s="140" t="str">
        <f>_xlfn.XLOOKUP(tblImpactAssessment[[#This Row],[ID]],tblTopicMapping[ID],tblTopicMapping[Organization''s Topic])</f>
        <v>Water Use &amp; Availability</v>
      </c>
      <c r="E37" s="140" t="str">
        <f>IF(_xlfn.XLOOKUP(tblImpactAssessment[[#This Row],[ID]],tblTopicMapping[ID],tblTopicMapping[Relevant to Organization])=0,"",_xlfn.XLOOKUP(tblImpactAssessment[[#This Row],[ID]],tblTopicMapping[ID],tblTopicMapping[Relevant to Organization]))</f>
        <v/>
      </c>
      <c r="F37" s="134"/>
      <c r="G37" s="135"/>
      <c r="H37" s="154" t="s">
        <v>417</v>
      </c>
      <c r="I37" s="136"/>
      <c r="J37" s="136"/>
      <c r="K37" s="55" t="str">
        <f>IF(ISBLANK(tblImpactAssessment[[#This Row],[Nature of Impact]]),"",LEFT(tblImpactAssessment[[#This Row],[Nature of Impact]],FIND(" ",tblImpactAssessment[[#This Row],[Nature of Impact]])-1))</f>
        <v/>
      </c>
      <c r="L37" s="55" t="str">
        <f>IF(ISBLANK(tblImpactAssessment[[#This Row],[Nature of Impact]]),"",RIGHT(tblImpactAssessment[[#This Row],[Nature of Impact]],LEN(tblImpactAssessment[[#This Row],[Nature of Impact]])-FIND(" ",tblImpactAssessment[[#This Row],[Nature of Impact]])))</f>
        <v/>
      </c>
      <c r="M37" s="135"/>
      <c r="N37" s="135"/>
      <c r="O37" s="135" t="str">
        <f>IFERROR(_xlfn.XLOOKUP(tblImpactAssessment[[#This Row],[Scale]],tblScale[Numbered Label],tblScale[Value])+_xlfn.XLOOKUP(tblImpactAssessment[[#This Row],[Scope]],tblScope[Numbered Label],tblScope[Value]),"")</f>
        <v/>
      </c>
      <c r="P37" s="135"/>
      <c r="Q37"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37"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37" s="135"/>
      <c r="T37" s="135"/>
      <c r="U37"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37" s="135"/>
      <c r="W37"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37" s="135"/>
    </row>
    <row r="38" spans="2:24" ht="25.5" customHeight="1" x14ac:dyDescent="0.25">
      <c r="B38" s="151">
        <v>6</v>
      </c>
      <c r="C38" s="49" t="str">
        <f>LEFT(_xlfn.XLOOKUP(tblImpactAssessment[[#This Row],[ID]],tblTopicMapping[ID],tblTopicMapping[Dimension]),1)</f>
        <v>E</v>
      </c>
      <c r="D38" s="140" t="str">
        <f>_xlfn.XLOOKUP(tblImpactAssessment[[#This Row],[ID]],tblTopicMapping[ID],tblTopicMapping[Organization''s Topic])</f>
        <v>Water Use &amp; Availability</v>
      </c>
      <c r="E38" s="140" t="str">
        <f>IF(_xlfn.XLOOKUP(tblImpactAssessment[[#This Row],[ID]],tblTopicMapping[ID],tblTopicMapping[Relevant to Organization])=0,"",_xlfn.XLOOKUP(tblImpactAssessment[[#This Row],[ID]],tblTopicMapping[ID],tblTopicMapping[Relevant to Organization]))</f>
        <v/>
      </c>
      <c r="F38" s="134"/>
      <c r="G38" s="135"/>
      <c r="H38" s="154" t="s">
        <v>418</v>
      </c>
      <c r="I38" s="136"/>
      <c r="J38" s="136"/>
      <c r="K38" s="55" t="str">
        <f>IF(ISBLANK(tblImpactAssessment[[#This Row],[Nature of Impact]]),"",LEFT(tblImpactAssessment[[#This Row],[Nature of Impact]],FIND(" ",tblImpactAssessment[[#This Row],[Nature of Impact]])-1))</f>
        <v/>
      </c>
      <c r="L38" s="55" t="str">
        <f>IF(ISBLANK(tblImpactAssessment[[#This Row],[Nature of Impact]]),"",RIGHT(tblImpactAssessment[[#This Row],[Nature of Impact]],LEN(tblImpactAssessment[[#This Row],[Nature of Impact]])-FIND(" ",tblImpactAssessment[[#This Row],[Nature of Impact]])))</f>
        <v/>
      </c>
      <c r="M38" s="135"/>
      <c r="N38" s="135"/>
      <c r="O38" s="135" t="str">
        <f>IFERROR(_xlfn.XLOOKUP(tblImpactAssessment[[#This Row],[Scale]],tblScale[Numbered Label],tblScale[Value])+_xlfn.XLOOKUP(tblImpactAssessment[[#This Row],[Scope]],tblScope[Numbered Label],tblScope[Value]),"")</f>
        <v/>
      </c>
      <c r="P38" s="135"/>
      <c r="Q38"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38"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38" s="135"/>
      <c r="T38" s="135"/>
      <c r="U38"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38" s="135"/>
      <c r="W38"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38" s="135"/>
    </row>
    <row r="39" spans="2:24" ht="25.5" customHeight="1" x14ac:dyDescent="0.25">
      <c r="B39" s="151">
        <v>6</v>
      </c>
      <c r="C39" s="49" t="str">
        <f>LEFT(_xlfn.XLOOKUP(tblImpactAssessment[[#This Row],[ID]],tblTopicMapping[ID],tblTopicMapping[Dimension]),1)</f>
        <v>E</v>
      </c>
      <c r="D39" s="140" t="str">
        <f>_xlfn.XLOOKUP(tblImpactAssessment[[#This Row],[ID]],tblTopicMapping[ID],tblTopicMapping[Organization''s Topic])</f>
        <v>Water Use &amp; Availability</v>
      </c>
      <c r="E39" s="140" t="str">
        <f>IF(_xlfn.XLOOKUP(tblImpactAssessment[[#This Row],[ID]],tblTopicMapping[ID],tblTopicMapping[Relevant to Organization])=0,"",_xlfn.XLOOKUP(tblImpactAssessment[[#This Row],[ID]],tblTopicMapping[ID],tblTopicMapping[Relevant to Organization]))</f>
        <v/>
      </c>
      <c r="F39" s="134"/>
      <c r="G39" s="135"/>
      <c r="H39" s="154" t="s">
        <v>419</v>
      </c>
      <c r="I39" s="135"/>
      <c r="J39" s="135"/>
      <c r="K39" s="55" t="str">
        <f>IF(ISBLANK(tblImpactAssessment[[#This Row],[Nature of Impact]]),"",LEFT(tblImpactAssessment[[#This Row],[Nature of Impact]],FIND(" ",tblImpactAssessment[[#This Row],[Nature of Impact]])-1))</f>
        <v/>
      </c>
      <c r="L39" s="55" t="str">
        <f>IF(ISBLANK(tblImpactAssessment[[#This Row],[Nature of Impact]]),"",RIGHT(tblImpactAssessment[[#This Row],[Nature of Impact]],LEN(tblImpactAssessment[[#This Row],[Nature of Impact]])-FIND(" ",tblImpactAssessment[[#This Row],[Nature of Impact]])))</f>
        <v/>
      </c>
      <c r="M39" s="135"/>
      <c r="N39" s="135"/>
      <c r="O39" s="135" t="str">
        <f>IFERROR(_xlfn.XLOOKUP(tblImpactAssessment[[#This Row],[Scale]],tblScale[Numbered Label],tblScale[Value])+_xlfn.XLOOKUP(tblImpactAssessment[[#This Row],[Scope]],tblScope[Numbered Label],tblScope[Value]),"")</f>
        <v/>
      </c>
      <c r="P39" s="135"/>
      <c r="Q39"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39" s="54"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39" s="135"/>
      <c r="T39" s="135"/>
      <c r="U39" s="54"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39" s="135"/>
      <c r="W39"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39" s="135"/>
    </row>
    <row r="40" spans="2:24" ht="25.5" customHeight="1" x14ac:dyDescent="0.25">
      <c r="B40" s="151">
        <v>7</v>
      </c>
      <c r="C40" s="49" t="str">
        <f>LEFT(_xlfn.XLOOKUP(tblImpactAssessment[[#This Row],[ID]],tblTopicMapping[ID],tblTopicMapping[Dimension]),1)</f>
        <v>S</v>
      </c>
      <c r="D40" s="140" t="str">
        <f>_xlfn.XLOOKUP(tblImpactAssessment[[#This Row],[ID]],tblTopicMapping[ID],tblTopicMapping[Organization''s Topic])</f>
        <v>Worker Health, Safety &amp; Well-Being</v>
      </c>
      <c r="E40" s="140" t="str">
        <f>IF(_xlfn.XLOOKUP(tblImpactAssessment[[#This Row],[ID]],tblTopicMapping[ID],tblTopicMapping[Relevant to Organization])=0,"",_xlfn.XLOOKUP(tblImpactAssessment[[#This Row],[ID]],tblTopicMapping[ID],tblTopicMapping[Relevant to Organization]))</f>
        <v/>
      </c>
      <c r="F40" s="134"/>
      <c r="G40" s="135"/>
      <c r="H40" s="154" t="s">
        <v>408</v>
      </c>
      <c r="I40" s="135"/>
      <c r="J40" s="135"/>
      <c r="K40" s="55" t="str">
        <f>IF(ISBLANK(tblImpactAssessment[[#This Row],[Nature of Impact]]),"",LEFT(tblImpactAssessment[[#This Row],[Nature of Impact]],FIND(" ",tblImpactAssessment[[#This Row],[Nature of Impact]])-1))</f>
        <v/>
      </c>
      <c r="L40" s="55" t="str">
        <f>IF(ISBLANK(tblImpactAssessment[[#This Row],[Nature of Impact]]),"",RIGHT(tblImpactAssessment[[#This Row],[Nature of Impact]],LEN(tblImpactAssessment[[#This Row],[Nature of Impact]])-FIND(" ",tblImpactAssessment[[#This Row],[Nature of Impact]])))</f>
        <v/>
      </c>
      <c r="M40" s="135"/>
      <c r="N40" s="135"/>
      <c r="O40" s="135" t="str">
        <f>IFERROR(_xlfn.XLOOKUP(tblImpactAssessment[[#This Row],[Scale]],tblScale[Numbered Label],tblScale[Value])+_xlfn.XLOOKUP(tblImpactAssessment[[#This Row],[Scope]],tblScope[Numbered Label],tblScope[Value]),"")</f>
        <v/>
      </c>
      <c r="P40" s="135"/>
      <c r="Q40"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40"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40" s="135"/>
      <c r="T40" s="135"/>
      <c r="U40"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40" s="135"/>
      <c r="W40"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40" s="135"/>
    </row>
    <row r="41" spans="2:24" ht="25.5" customHeight="1" x14ac:dyDescent="0.25">
      <c r="B41" s="151">
        <v>7</v>
      </c>
      <c r="C41" s="49" t="str">
        <f>LEFT(_xlfn.XLOOKUP(tblImpactAssessment[[#This Row],[ID]],tblTopicMapping[ID],tblTopicMapping[Dimension]),1)</f>
        <v>S</v>
      </c>
      <c r="D41" s="140" t="str">
        <f>_xlfn.XLOOKUP(tblImpactAssessment[[#This Row],[ID]],tblTopicMapping[ID],tblTopicMapping[Organization''s Topic])</f>
        <v>Worker Health, Safety &amp; Well-Being</v>
      </c>
      <c r="E41" s="140" t="str">
        <f>IF(_xlfn.XLOOKUP(tblImpactAssessment[[#This Row],[ID]],tblTopicMapping[ID],tblTopicMapping[Relevant to Organization])=0,"",_xlfn.XLOOKUP(tblImpactAssessment[[#This Row],[ID]],tblTopicMapping[ID],tblTopicMapping[Relevant to Organization]))</f>
        <v/>
      </c>
      <c r="F41" s="134"/>
      <c r="G41" s="135"/>
      <c r="H41" s="154" t="s">
        <v>420</v>
      </c>
      <c r="I41" s="135"/>
      <c r="J41" s="135"/>
      <c r="K41" s="55" t="str">
        <f>IF(ISBLANK(tblImpactAssessment[[#This Row],[Nature of Impact]]),"",LEFT(tblImpactAssessment[[#This Row],[Nature of Impact]],FIND(" ",tblImpactAssessment[[#This Row],[Nature of Impact]])-1))</f>
        <v/>
      </c>
      <c r="L41" s="55" t="str">
        <f>IF(ISBLANK(tblImpactAssessment[[#This Row],[Nature of Impact]]),"",RIGHT(tblImpactAssessment[[#This Row],[Nature of Impact]],LEN(tblImpactAssessment[[#This Row],[Nature of Impact]])-FIND(" ",tblImpactAssessment[[#This Row],[Nature of Impact]])))</f>
        <v/>
      </c>
      <c r="M41" s="135"/>
      <c r="N41" s="135"/>
      <c r="O41" s="135" t="str">
        <f>IFERROR(_xlfn.XLOOKUP(tblImpactAssessment[[#This Row],[Scale]],tblScale[Numbered Label],tblScale[Value])+_xlfn.XLOOKUP(tblImpactAssessment[[#This Row],[Scope]],tblScope[Numbered Label],tblScope[Value]),"")</f>
        <v/>
      </c>
      <c r="P41" s="135"/>
      <c r="Q41"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41"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41" s="135"/>
      <c r="T41" s="135"/>
      <c r="U41"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41" s="135"/>
      <c r="W41"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41" s="135"/>
    </row>
    <row r="42" spans="2:24" ht="25.5" customHeight="1" x14ac:dyDescent="0.25">
      <c r="B42" s="151">
        <v>7</v>
      </c>
      <c r="C42" s="49" t="str">
        <f>LEFT(_xlfn.XLOOKUP(tblImpactAssessment[[#This Row],[ID]],tblTopicMapping[ID],tblTopicMapping[Dimension]),1)</f>
        <v>S</v>
      </c>
      <c r="D42" s="140" t="str">
        <f>_xlfn.XLOOKUP(tblImpactAssessment[[#This Row],[ID]],tblTopicMapping[ID],tblTopicMapping[Organization''s Topic])</f>
        <v>Worker Health, Safety &amp; Well-Being</v>
      </c>
      <c r="E42" s="140" t="str">
        <f>IF(_xlfn.XLOOKUP(tblImpactAssessment[[#This Row],[ID]],tblTopicMapping[ID],tblTopicMapping[Relevant to Organization])=0,"",_xlfn.XLOOKUP(tblImpactAssessment[[#This Row],[ID]],tblTopicMapping[ID],tblTopicMapping[Relevant to Organization]))</f>
        <v/>
      </c>
      <c r="F42" s="134"/>
      <c r="G42" s="135"/>
      <c r="H42" s="154" t="s">
        <v>421</v>
      </c>
      <c r="I42" s="135"/>
      <c r="J42" s="135"/>
      <c r="K42" s="55" t="str">
        <f>IF(ISBLANK(tblImpactAssessment[[#This Row],[Nature of Impact]]),"",LEFT(tblImpactAssessment[[#This Row],[Nature of Impact]],FIND(" ",tblImpactAssessment[[#This Row],[Nature of Impact]])-1))</f>
        <v/>
      </c>
      <c r="L42" s="55" t="str">
        <f>IF(ISBLANK(tblImpactAssessment[[#This Row],[Nature of Impact]]),"",RIGHT(tblImpactAssessment[[#This Row],[Nature of Impact]],LEN(tblImpactAssessment[[#This Row],[Nature of Impact]])-FIND(" ",tblImpactAssessment[[#This Row],[Nature of Impact]])))</f>
        <v/>
      </c>
      <c r="M42" s="135"/>
      <c r="N42" s="135"/>
      <c r="O42" s="135" t="str">
        <f>IFERROR(_xlfn.XLOOKUP(tblImpactAssessment[[#This Row],[Scale]],tblScale[Numbered Label],tblScale[Value])+_xlfn.XLOOKUP(tblImpactAssessment[[#This Row],[Scope]],tblScope[Numbered Label],tblScope[Value]),"")</f>
        <v/>
      </c>
      <c r="P42" s="135"/>
      <c r="Q42"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42"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42" s="135"/>
      <c r="T42" s="135"/>
      <c r="U42"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42" s="135"/>
      <c r="W42"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42" s="135"/>
    </row>
    <row r="43" spans="2:24" ht="25.5" customHeight="1" x14ac:dyDescent="0.25">
      <c r="B43" s="151">
        <v>7</v>
      </c>
      <c r="C43" s="49" t="str">
        <f>LEFT(_xlfn.XLOOKUP(tblImpactAssessment[[#This Row],[ID]],tblTopicMapping[ID],tblTopicMapping[Dimension]),1)</f>
        <v>S</v>
      </c>
      <c r="D43" s="49" t="str">
        <f>_xlfn.XLOOKUP(tblImpactAssessment[[#This Row],[ID]],tblTopicMapping[ID],tblTopicMapping[Organization''s Topic])</f>
        <v>Worker Health, Safety &amp; Well-Being</v>
      </c>
      <c r="E43" s="49" t="str">
        <f>IF(_xlfn.XLOOKUP(tblImpactAssessment[[#This Row],[ID]],tblTopicMapping[ID],tblTopicMapping[Relevant to Organization])=0,"",_xlfn.XLOOKUP(tblImpactAssessment[[#This Row],[ID]],tblTopicMapping[ID],tblTopicMapping[Relevant to Organization]))</f>
        <v/>
      </c>
      <c r="F43" s="134"/>
      <c r="G43" s="135"/>
      <c r="H43" s="154" t="s">
        <v>422</v>
      </c>
      <c r="I43" s="135"/>
      <c r="J43" s="135"/>
      <c r="K43" s="55" t="str">
        <f>IF(ISBLANK(tblImpactAssessment[[#This Row],[Nature of Impact]]),"",LEFT(tblImpactAssessment[[#This Row],[Nature of Impact]],FIND(" ",tblImpactAssessment[[#This Row],[Nature of Impact]])-1))</f>
        <v/>
      </c>
      <c r="L43" s="55" t="str">
        <f>IF(ISBLANK(tblImpactAssessment[[#This Row],[Nature of Impact]]),"",RIGHT(tblImpactAssessment[[#This Row],[Nature of Impact]],LEN(tblImpactAssessment[[#This Row],[Nature of Impact]])-FIND(" ",tblImpactAssessment[[#This Row],[Nature of Impact]])))</f>
        <v/>
      </c>
      <c r="M43" s="135"/>
      <c r="N43" s="135"/>
      <c r="O43" s="135" t="str">
        <f>IFERROR(_xlfn.XLOOKUP(tblImpactAssessment[[#This Row],[Scale]],tblScale[Numbered Label],tblScale[Value])+_xlfn.XLOOKUP(tblImpactAssessment[[#This Row],[Scope]],tblScope[Numbered Label],tblScope[Value]),"")</f>
        <v/>
      </c>
      <c r="P43" s="135"/>
      <c r="Q43"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43" s="54"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43" s="135"/>
      <c r="T43" s="135"/>
      <c r="U43" s="54"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43" s="135"/>
      <c r="W43"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43" s="135"/>
    </row>
    <row r="44" spans="2:24" ht="25.5" customHeight="1" x14ac:dyDescent="0.25">
      <c r="B44" s="151">
        <v>8</v>
      </c>
      <c r="C44" s="49" t="str">
        <f>LEFT(_xlfn.XLOOKUP(tblImpactAssessment[[#This Row],[ID]],tblTopicMapping[ID],tblTopicMapping[Dimension]),1)</f>
        <v>E</v>
      </c>
      <c r="D44" s="140" t="str">
        <f>_xlfn.XLOOKUP(tblImpactAssessment[[#This Row],[ID]],tblTopicMapping[ID],tblTopicMapping[Organization''s Topic])</f>
        <v>Climate Resilience</v>
      </c>
      <c r="E44" s="140" t="str">
        <f>IF(_xlfn.XLOOKUP(tblImpactAssessment[[#This Row],[ID]],tblTopicMapping[ID],tblTopicMapping[Relevant to Organization])=0,"",_xlfn.XLOOKUP(tblImpactAssessment[[#This Row],[ID]],tblTopicMapping[ID],tblTopicMapping[Relevant to Organization]))</f>
        <v/>
      </c>
      <c r="F44" s="134"/>
      <c r="G44" s="135"/>
      <c r="H44" s="154" t="s">
        <v>415</v>
      </c>
      <c r="I44" s="135"/>
      <c r="J44" s="135"/>
      <c r="K44" s="55" t="str">
        <f>IF(ISBLANK(tblImpactAssessment[[#This Row],[Nature of Impact]]),"",LEFT(tblImpactAssessment[[#This Row],[Nature of Impact]],FIND(" ",tblImpactAssessment[[#This Row],[Nature of Impact]])-1))</f>
        <v/>
      </c>
      <c r="L44" s="55" t="str">
        <f>IF(ISBLANK(tblImpactAssessment[[#This Row],[Nature of Impact]]),"",RIGHT(tblImpactAssessment[[#This Row],[Nature of Impact]],LEN(tblImpactAssessment[[#This Row],[Nature of Impact]])-FIND(" ",tblImpactAssessment[[#This Row],[Nature of Impact]])))</f>
        <v/>
      </c>
      <c r="M44" s="135"/>
      <c r="N44" s="135"/>
      <c r="O44" s="135" t="str">
        <f>IFERROR(_xlfn.XLOOKUP(tblImpactAssessment[[#This Row],[Scale]],tblScale[Numbered Label],tblScale[Value])+_xlfn.XLOOKUP(tblImpactAssessment[[#This Row],[Scope]],tblScope[Numbered Label],tblScope[Value]),"")</f>
        <v/>
      </c>
      <c r="P44" s="135"/>
      <c r="Q44"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44"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44" s="135"/>
      <c r="T44" s="135"/>
      <c r="U44"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44" s="135"/>
      <c r="W44"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44" s="135"/>
    </row>
    <row r="45" spans="2:24" ht="25.5" customHeight="1" x14ac:dyDescent="0.25">
      <c r="B45" s="151">
        <v>8</v>
      </c>
      <c r="C45" s="49" t="str">
        <f>LEFT(_xlfn.XLOOKUP(tblImpactAssessment[[#This Row],[ID]],tblTopicMapping[ID],tblTopicMapping[Dimension]),1)</f>
        <v>E</v>
      </c>
      <c r="D45" s="140" t="str">
        <f>_xlfn.XLOOKUP(tblImpactAssessment[[#This Row],[ID]],tblTopicMapping[ID],tblTopicMapping[Organization''s Topic])</f>
        <v>Climate Resilience</v>
      </c>
      <c r="E45" s="140" t="str">
        <f>IF(_xlfn.XLOOKUP(tblImpactAssessment[[#This Row],[ID]],tblTopicMapping[ID],tblTopicMapping[Relevant to Organization])=0,"",_xlfn.XLOOKUP(tblImpactAssessment[[#This Row],[ID]],tblTopicMapping[ID],tblTopicMapping[Relevant to Organization]))</f>
        <v/>
      </c>
      <c r="F45" s="134"/>
      <c r="G45" s="135"/>
      <c r="H45" s="154" t="s">
        <v>423</v>
      </c>
      <c r="I45" s="135"/>
      <c r="J45" s="135"/>
      <c r="K45" s="55" t="str">
        <f>IF(ISBLANK(tblImpactAssessment[[#This Row],[Nature of Impact]]),"",LEFT(tblImpactAssessment[[#This Row],[Nature of Impact]],FIND(" ",tblImpactAssessment[[#This Row],[Nature of Impact]])-1))</f>
        <v/>
      </c>
      <c r="L45" s="55" t="str">
        <f>IF(ISBLANK(tblImpactAssessment[[#This Row],[Nature of Impact]]),"",RIGHT(tblImpactAssessment[[#This Row],[Nature of Impact]],LEN(tblImpactAssessment[[#This Row],[Nature of Impact]])-FIND(" ",tblImpactAssessment[[#This Row],[Nature of Impact]])))</f>
        <v/>
      </c>
      <c r="M45" s="135"/>
      <c r="N45" s="135"/>
      <c r="O45" s="135" t="str">
        <f>IFERROR(_xlfn.XLOOKUP(tblImpactAssessment[[#This Row],[Scale]],tblScale[Numbered Label],tblScale[Value])+_xlfn.XLOOKUP(tblImpactAssessment[[#This Row],[Scope]],tblScope[Numbered Label],tblScope[Value]),"")</f>
        <v/>
      </c>
      <c r="P45" s="135"/>
      <c r="Q45"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45"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45" s="135"/>
      <c r="T45" s="135"/>
      <c r="U45"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45" s="135"/>
      <c r="W45"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45" s="135"/>
    </row>
    <row r="46" spans="2:24" ht="25.5" customHeight="1" x14ac:dyDescent="0.25">
      <c r="B46" s="151">
        <v>8</v>
      </c>
      <c r="C46" s="49" t="str">
        <f>LEFT(_xlfn.XLOOKUP(tblImpactAssessment[[#This Row],[ID]],tblTopicMapping[ID],tblTopicMapping[Dimension]),1)</f>
        <v>E</v>
      </c>
      <c r="D46" s="140" t="str">
        <f>_xlfn.XLOOKUP(tblImpactAssessment[[#This Row],[ID]],tblTopicMapping[ID],tblTopicMapping[Organization''s Topic])</f>
        <v>Climate Resilience</v>
      </c>
      <c r="E46" s="140" t="str">
        <f>IF(_xlfn.XLOOKUP(tblImpactAssessment[[#This Row],[ID]],tblTopicMapping[ID],tblTopicMapping[Relevant to Organization])=0,"",_xlfn.XLOOKUP(tblImpactAssessment[[#This Row],[ID]],tblTopicMapping[ID],tblTopicMapping[Relevant to Organization]))</f>
        <v/>
      </c>
      <c r="F46" s="134"/>
      <c r="G46" s="135"/>
      <c r="H46" s="154" t="s">
        <v>424</v>
      </c>
      <c r="I46" s="135"/>
      <c r="J46" s="135"/>
      <c r="K46" s="55" t="str">
        <f>IF(ISBLANK(tblImpactAssessment[[#This Row],[Nature of Impact]]),"",LEFT(tblImpactAssessment[[#This Row],[Nature of Impact]],FIND(" ",tblImpactAssessment[[#This Row],[Nature of Impact]])-1))</f>
        <v/>
      </c>
      <c r="L46" s="55" t="str">
        <f>IF(ISBLANK(tblImpactAssessment[[#This Row],[Nature of Impact]]),"",RIGHT(tblImpactAssessment[[#This Row],[Nature of Impact]],LEN(tblImpactAssessment[[#This Row],[Nature of Impact]])-FIND(" ",tblImpactAssessment[[#This Row],[Nature of Impact]])))</f>
        <v/>
      </c>
      <c r="M46" s="135"/>
      <c r="N46" s="135"/>
      <c r="O46" s="135" t="str">
        <f>IFERROR(_xlfn.XLOOKUP(tblImpactAssessment[[#This Row],[Scale]],tblScale[Numbered Label],tblScale[Value])+_xlfn.XLOOKUP(tblImpactAssessment[[#This Row],[Scope]],tblScope[Numbered Label],tblScope[Value]),"")</f>
        <v/>
      </c>
      <c r="P46" s="135"/>
      <c r="Q46"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46"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46" s="135"/>
      <c r="T46" s="135"/>
      <c r="U46"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46" s="135"/>
      <c r="W46"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46" s="135"/>
    </row>
    <row r="47" spans="2:24" ht="25.5" customHeight="1" x14ac:dyDescent="0.25">
      <c r="B47" s="151">
        <v>8</v>
      </c>
      <c r="C47" s="49" t="str">
        <f>LEFT(_xlfn.XLOOKUP(tblImpactAssessment[[#This Row],[ID]],tblTopicMapping[ID],tblTopicMapping[Dimension]),1)</f>
        <v>E</v>
      </c>
      <c r="D47" s="140" t="str">
        <f>_xlfn.XLOOKUP(tblImpactAssessment[[#This Row],[ID]],tblTopicMapping[ID],tblTopicMapping[Organization''s Topic])</f>
        <v>Climate Resilience</v>
      </c>
      <c r="E47" s="140" t="str">
        <f>IF(_xlfn.XLOOKUP(tblImpactAssessment[[#This Row],[ID]],tblTopicMapping[ID],tblTopicMapping[Relevant to Organization])=0,"",_xlfn.XLOOKUP(tblImpactAssessment[[#This Row],[ID]],tblTopicMapping[ID],tblTopicMapping[Relevant to Organization]))</f>
        <v/>
      </c>
      <c r="F47" s="134"/>
      <c r="G47" s="135"/>
      <c r="H47" s="154" t="s">
        <v>425</v>
      </c>
      <c r="I47" s="135"/>
      <c r="J47" s="135"/>
      <c r="K47" s="55" t="str">
        <f>IF(ISBLANK(tblImpactAssessment[[#This Row],[Nature of Impact]]),"",LEFT(tblImpactAssessment[[#This Row],[Nature of Impact]],FIND(" ",tblImpactAssessment[[#This Row],[Nature of Impact]])-1))</f>
        <v/>
      </c>
      <c r="L47" s="55" t="str">
        <f>IF(ISBLANK(tblImpactAssessment[[#This Row],[Nature of Impact]]),"",RIGHT(tblImpactAssessment[[#This Row],[Nature of Impact]],LEN(tblImpactAssessment[[#This Row],[Nature of Impact]])-FIND(" ",tblImpactAssessment[[#This Row],[Nature of Impact]])))</f>
        <v/>
      </c>
      <c r="M47" s="135"/>
      <c r="N47" s="135"/>
      <c r="O47" s="135" t="str">
        <f>IFERROR(_xlfn.XLOOKUP(tblImpactAssessment[[#This Row],[Scale]],tblScale[Numbered Label],tblScale[Value])+_xlfn.XLOOKUP(tblImpactAssessment[[#This Row],[Scope]],tblScope[Numbered Label],tblScope[Value]),"")</f>
        <v/>
      </c>
      <c r="P47" s="135"/>
      <c r="Q47"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47" s="54"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47" s="135"/>
      <c r="T47" s="135"/>
      <c r="U47" s="54"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47" s="135"/>
      <c r="W47"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47" s="135"/>
    </row>
    <row r="48" spans="2:24" ht="25.5" customHeight="1" x14ac:dyDescent="0.25">
      <c r="B48" s="151">
        <v>9</v>
      </c>
      <c r="C48" s="49" t="str">
        <f>LEFT(_xlfn.XLOOKUP(tblImpactAssessment[[#This Row],[ID]],tblTopicMapping[ID],tblTopicMapping[Dimension]),1)</f>
        <v>G</v>
      </c>
      <c r="D48" s="140" t="str">
        <f>_xlfn.XLOOKUP(tblImpactAssessment[[#This Row],[ID]],tblTopicMapping[ID],tblTopicMapping[Organization''s Topic])</f>
        <v>Cybersecurity &amp; Data Protection</v>
      </c>
      <c r="E48" s="140" t="str">
        <f>IF(_xlfn.XLOOKUP(tblImpactAssessment[[#This Row],[ID]],tblTopicMapping[ID],tblTopicMapping[Relevant to Organization])=0,"",_xlfn.XLOOKUP(tblImpactAssessment[[#This Row],[ID]],tblTopicMapping[ID],tblTopicMapping[Relevant to Organization]))</f>
        <v/>
      </c>
      <c r="F48" s="134"/>
      <c r="G48" s="135"/>
      <c r="H48" s="154" t="s">
        <v>416</v>
      </c>
      <c r="I48" s="135"/>
      <c r="J48" s="135"/>
      <c r="K48" s="55" t="str">
        <f>IF(ISBLANK(tblImpactAssessment[[#This Row],[Nature of Impact]]),"",LEFT(tblImpactAssessment[[#This Row],[Nature of Impact]],FIND(" ",tblImpactAssessment[[#This Row],[Nature of Impact]])-1))</f>
        <v/>
      </c>
      <c r="L48" s="55" t="str">
        <f>IF(ISBLANK(tblImpactAssessment[[#This Row],[Nature of Impact]]),"",RIGHT(tblImpactAssessment[[#This Row],[Nature of Impact]],LEN(tblImpactAssessment[[#This Row],[Nature of Impact]])-FIND(" ",tblImpactAssessment[[#This Row],[Nature of Impact]])))</f>
        <v/>
      </c>
      <c r="M48" s="135"/>
      <c r="N48" s="135"/>
      <c r="O48" s="135" t="str">
        <f>IFERROR(_xlfn.XLOOKUP(tblImpactAssessment[[#This Row],[Scale]],tblScale[Numbered Label],tblScale[Value])+_xlfn.XLOOKUP(tblImpactAssessment[[#This Row],[Scope]],tblScope[Numbered Label],tblScope[Value]),"")</f>
        <v/>
      </c>
      <c r="P48" s="135"/>
      <c r="Q48"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48"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48" s="135"/>
      <c r="T48" s="135"/>
      <c r="U48"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48" s="135"/>
      <c r="W48"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48" s="135"/>
    </row>
    <row r="49" spans="2:24" ht="25.5" customHeight="1" x14ac:dyDescent="0.25">
      <c r="B49" s="151">
        <v>9</v>
      </c>
      <c r="C49" s="49" t="str">
        <f>LEFT(_xlfn.XLOOKUP(tblImpactAssessment[[#This Row],[ID]],tblTopicMapping[ID],tblTopicMapping[Dimension]),1)</f>
        <v>G</v>
      </c>
      <c r="D49" s="140" t="str">
        <f>_xlfn.XLOOKUP(tblImpactAssessment[[#This Row],[ID]],tblTopicMapping[ID],tblTopicMapping[Organization''s Topic])</f>
        <v>Cybersecurity &amp; Data Protection</v>
      </c>
      <c r="E49" s="140" t="str">
        <f>IF(_xlfn.XLOOKUP(tblImpactAssessment[[#This Row],[ID]],tblTopicMapping[ID],tblTopicMapping[Relevant to Organization])=0,"",_xlfn.XLOOKUP(tblImpactAssessment[[#This Row],[ID]],tblTopicMapping[ID],tblTopicMapping[Relevant to Organization]))</f>
        <v/>
      </c>
      <c r="F49" s="134"/>
      <c r="G49" s="135"/>
      <c r="H49" s="154" t="s">
        <v>426</v>
      </c>
      <c r="I49" s="135"/>
      <c r="J49" s="135"/>
      <c r="K49" s="55" t="str">
        <f>IF(ISBLANK(tblImpactAssessment[[#This Row],[Nature of Impact]]),"",LEFT(tblImpactAssessment[[#This Row],[Nature of Impact]],FIND(" ",tblImpactAssessment[[#This Row],[Nature of Impact]])-1))</f>
        <v/>
      </c>
      <c r="L49" s="55" t="str">
        <f>IF(ISBLANK(tblImpactAssessment[[#This Row],[Nature of Impact]]),"",RIGHT(tblImpactAssessment[[#This Row],[Nature of Impact]],LEN(tblImpactAssessment[[#This Row],[Nature of Impact]])-FIND(" ",tblImpactAssessment[[#This Row],[Nature of Impact]])))</f>
        <v/>
      </c>
      <c r="M49" s="135"/>
      <c r="N49" s="135"/>
      <c r="O49" s="135" t="str">
        <f>IFERROR(_xlfn.XLOOKUP(tblImpactAssessment[[#This Row],[Scale]],tblScale[Numbered Label],tblScale[Value])+_xlfn.XLOOKUP(tblImpactAssessment[[#This Row],[Scope]],tblScope[Numbered Label],tblScope[Value]),"")</f>
        <v/>
      </c>
      <c r="P49" s="135"/>
      <c r="Q49"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49"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49" s="135"/>
      <c r="T49" s="135"/>
      <c r="U49"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49" s="135"/>
      <c r="W49"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49" s="135"/>
    </row>
    <row r="50" spans="2:24" ht="25.5" customHeight="1" x14ac:dyDescent="0.25">
      <c r="B50" s="151">
        <v>9</v>
      </c>
      <c r="C50" s="49" t="str">
        <f>LEFT(_xlfn.XLOOKUP(tblImpactAssessment[[#This Row],[ID]],tblTopicMapping[ID],tblTopicMapping[Dimension]),1)</f>
        <v>G</v>
      </c>
      <c r="D50" s="140" t="str">
        <f>_xlfn.XLOOKUP(tblImpactAssessment[[#This Row],[ID]],tblTopicMapping[ID],tblTopicMapping[Organization''s Topic])</f>
        <v>Cybersecurity &amp; Data Protection</v>
      </c>
      <c r="E50" s="140" t="str">
        <f>IF(_xlfn.XLOOKUP(tblImpactAssessment[[#This Row],[ID]],tblTopicMapping[ID],tblTopicMapping[Relevant to Organization])=0,"",_xlfn.XLOOKUP(tblImpactAssessment[[#This Row],[ID]],tblTopicMapping[ID],tblTopicMapping[Relevant to Organization]))</f>
        <v/>
      </c>
      <c r="F50" s="134"/>
      <c r="G50" s="135"/>
      <c r="H50" s="154" t="s">
        <v>427</v>
      </c>
      <c r="I50" s="135"/>
      <c r="J50" s="135"/>
      <c r="K50" s="55" t="str">
        <f>IF(ISBLANK(tblImpactAssessment[[#This Row],[Nature of Impact]]),"",LEFT(tblImpactAssessment[[#This Row],[Nature of Impact]],FIND(" ",tblImpactAssessment[[#This Row],[Nature of Impact]])-1))</f>
        <v/>
      </c>
      <c r="L50" s="55" t="str">
        <f>IF(ISBLANK(tblImpactAssessment[[#This Row],[Nature of Impact]]),"",RIGHT(tblImpactAssessment[[#This Row],[Nature of Impact]],LEN(tblImpactAssessment[[#This Row],[Nature of Impact]])-FIND(" ",tblImpactAssessment[[#This Row],[Nature of Impact]])))</f>
        <v/>
      </c>
      <c r="M50" s="135"/>
      <c r="N50" s="135"/>
      <c r="O50" s="135" t="str">
        <f>IFERROR(_xlfn.XLOOKUP(tblImpactAssessment[[#This Row],[Scale]],tblScale[Numbered Label],tblScale[Value])+_xlfn.XLOOKUP(tblImpactAssessment[[#This Row],[Scope]],tblScope[Numbered Label],tblScope[Value]),"")</f>
        <v/>
      </c>
      <c r="P50" s="135"/>
      <c r="Q50"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50"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50" s="135"/>
      <c r="T50" s="135"/>
      <c r="U50"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50" s="135"/>
      <c r="W50"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50" s="135"/>
    </row>
    <row r="51" spans="2:24" ht="25.5" customHeight="1" x14ac:dyDescent="0.25">
      <c r="B51" s="151">
        <v>9</v>
      </c>
      <c r="C51" s="49" t="str">
        <f>LEFT(_xlfn.XLOOKUP(tblImpactAssessment[[#This Row],[ID]],tblTopicMapping[ID],tblTopicMapping[Dimension]),1)</f>
        <v>G</v>
      </c>
      <c r="D51" s="140" t="str">
        <f>_xlfn.XLOOKUP(tblImpactAssessment[[#This Row],[ID]],tblTopicMapping[ID],tblTopicMapping[Organization''s Topic])</f>
        <v>Cybersecurity &amp; Data Protection</v>
      </c>
      <c r="E51" s="140" t="str">
        <f>IF(_xlfn.XLOOKUP(tblImpactAssessment[[#This Row],[ID]],tblTopicMapping[ID],tblTopicMapping[Relevant to Organization])=0,"",_xlfn.XLOOKUP(tblImpactAssessment[[#This Row],[ID]],tblTopicMapping[ID],tblTopicMapping[Relevant to Organization]))</f>
        <v/>
      </c>
      <c r="F51" s="134"/>
      <c r="G51" s="135"/>
      <c r="H51" s="154" t="s">
        <v>428</v>
      </c>
      <c r="I51" s="135"/>
      <c r="J51" s="135"/>
      <c r="K51" s="55" t="str">
        <f>IF(ISBLANK(tblImpactAssessment[[#This Row],[Nature of Impact]]),"",LEFT(tblImpactAssessment[[#This Row],[Nature of Impact]],FIND(" ",tblImpactAssessment[[#This Row],[Nature of Impact]])-1))</f>
        <v/>
      </c>
      <c r="L51" s="55" t="str">
        <f>IF(ISBLANK(tblImpactAssessment[[#This Row],[Nature of Impact]]),"",RIGHT(tblImpactAssessment[[#This Row],[Nature of Impact]],LEN(tblImpactAssessment[[#This Row],[Nature of Impact]])-FIND(" ",tblImpactAssessment[[#This Row],[Nature of Impact]])))</f>
        <v/>
      </c>
      <c r="M51" s="135"/>
      <c r="N51" s="135"/>
      <c r="O51" s="135" t="str">
        <f>IFERROR(_xlfn.XLOOKUP(tblImpactAssessment[[#This Row],[Scale]],tblScale[Numbered Label],tblScale[Value])+_xlfn.XLOOKUP(tblImpactAssessment[[#This Row],[Scope]],tblScope[Numbered Label],tblScope[Value]),"")</f>
        <v/>
      </c>
      <c r="P51" s="135"/>
      <c r="Q51"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51" s="54"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51" s="135"/>
      <c r="T51" s="135"/>
      <c r="U51" s="54"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51" s="135"/>
      <c r="W51"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51" s="135"/>
    </row>
    <row r="52" spans="2:24" ht="25.5" customHeight="1" x14ac:dyDescent="0.25">
      <c r="B52" s="151">
        <v>10</v>
      </c>
      <c r="C52" s="49" t="str">
        <f>LEFT(_xlfn.XLOOKUP(tblImpactAssessment[[#This Row],[ID]],tblTopicMapping[ID],tblTopicMapping[Dimension]),1)</f>
        <v>S</v>
      </c>
      <c r="D52" s="140" t="str">
        <f>_xlfn.XLOOKUP(tblImpactAssessment[[#This Row],[ID]],tblTopicMapping[ID],tblTopicMapping[Organization''s Topic])</f>
        <v>Economic Contributions</v>
      </c>
      <c r="E52" s="140" t="str">
        <f>IF(_xlfn.XLOOKUP(tblImpactAssessment[[#This Row],[ID]],tblTopicMapping[ID],tblTopicMapping[Relevant to Organization])=0,"",_xlfn.XLOOKUP(tblImpactAssessment[[#This Row],[ID]],tblTopicMapping[ID],tblTopicMapping[Relevant to Organization]))</f>
        <v/>
      </c>
      <c r="F52" s="134"/>
      <c r="G52" s="135"/>
      <c r="H52" s="154" t="s">
        <v>297</v>
      </c>
      <c r="I52" s="135"/>
      <c r="J52" s="135"/>
      <c r="K52" s="55" t="str">
        <f>IF(ISBLANK(tblImpactAssessment[[#This Row],[Nature of Impact]]),"",LEFT(tblImpactAssessment[[#This Row],[Nature of Impact]],FIND(" ",tblImpactAssessment[[#This Row],[Nature of Impact]])-1))</f>
        <v/>
      </c>
      <c r="L52" s="55" t="str">
        <f>IF(ISBLANK(tblImpactAssessment[[#This Row],[Nature of Impact]]),"",RIGHT(tblImpactAssessment[[#This Row],[Nature of Impact]],LEN(tblImpactAssessment[[#This Row],[Nature of Impact]])-FIND(" ",tblImpactAssessment[[#This Row],[Nature of Impact]])))</f>
        <v/>
      </c>
      <c r="M52" s="135"/>
      <c r="N52" s="135"/>
      <c r="O52" s="135" t="str">
        <f>IFERROR(_xlfn.XLOOKUP(tblImpactAssessment[[#This Row],[Scale]],tblScale[Numbered Label],tblScale[Value])+_xlfn.XLOOKUP(tblImpactAssessment[[#This Row],[Scope]],tblScope[Numbered Label],tblScope[Value]),"")</f>
        <v/>
      </c>
      <c r="P52" s="135"/>
      <c r="Q52"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52"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52" s="135"/>
      <c r="T52" s="135"/>
      <c r="U52"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52" s="135"/>
      <c r="W52"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52" s="135"/>
    </row>
    <row r="53" spans="2:24" ht="25.5" customHeight="1" x14ac:dyDescent="0.25">
      <c r="B53" s="151">
        <v>10</v>
      </c>
      <c r="C53" s="49" t="str">
        <f>LEFT(_xlfn.XLOOKUP(tblImpactAssessment[[#This Row],[ID]],tblTopicMapping[ID],tblTopicMapping[Dimension]),1)</f>
        <v>S</v>
      </c>
      <c r="D53" s="140" t="str">
        <f>_xlfn.XLOOKUP(tblImpactAssessment[[#This Row],[ID]],tblTopicMapping[ID],tblTopicMapping[Organization''s Topic])</f>
        <v>Economic Contributions</v>
      </c>
      <c r="E53" s="140" t="str">
        <f>IF(_xlfn.XLOOKUP(tblImpactAssessment[[#This Row],[ID]],tblTopicMapping[ID],tblTopicMapping[Relevant to Organization])=0,"",_xlfn.XLOOKUP(tblImpactAssessment[[#This Row],[ID]],tblTopicMapping[ID],tblTopicMapping[Relevant to Organization]))</f>
        <v/>
      </c>
      <c r="F53" s="134"/>
      <c r="G53" s="135"/>
      <c r="H53" s="154" t="s">
        <v>336</v>
      </c>
      <c r="I53" s="135"/>
      <c r="J53" s="135"/>
      <c r="K53" s="55" t="str">
        <f>IF(ISBLANK(tblImpactAssessment[[#This Row],[Nature of Impact]]),"",LEFT(tblImpactAssessment[[#This Row],[Nature of Impact]],FIND(" ",tblImpactAssessment[[#This Row],[Nature of Impact]])-1))</f>
        <v/>
      </c>
      <c r="L53" s="55" t="str">
        <f>IF(ISBLANK(tblImpactAssessment[[#This Row],[Nature of Impact]]),"",RIGHT(tblImpactAssessment[[#This Row],[Nature of Impact]],LEN(tblImpactAssessment[[#This Row],[Nature of Impact]])-FIND(" ",tblImpactAssessment[[#This Row],[Nature of Impact]])))</f>
        <v/>
      </c>
      <c r="M53" s="135"/>
      <c r="N53" s="135"/>
      <c r="O53" s="135" t="str">
        <f>IFERROR(_xlfn.XLOOKUP(tblImpactAssessment[[#This Row],[Scale]],tblScale[Numbered Label],tblScale[Value])+_xlfn.XLOOKUP(tblImpactAssessment[[#This Row],[Scope]],tblScope[Numbered Label],tblScope[Value]),"")</f>
        <v/>
      </c>
      <c r="P53" s="135"/>
      <c r="Q53"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53"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53" s="135"/>
      <c r="T53" s="135"/>
      <c r="U53"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53" s="135"/>
      <c r="W53"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53" s="135"/>
    </row>
    <row r="54" spans="2:24" ht="25.5" customHeight="1" x14ac:dyDescent="0.25">
      <c r="B54" s="151">
        <v>10</v>
      </c>
      <c r="C54" s="49" t="str">
        <f>LEFT(_xlfn.XLOOKUP(tblImpactAssessment[[#This Row],[ID]],tblTopicMapping[ID],tblTopicMapping[Dimension]),1)</f>
        <v>S</v>
      </c>
      <c r="D54" s="140" t="str">
        <f>_xlfn.XLOOKUP(tblImpactAssessment[[#This Row],[ID]],tblTopicMapping[ID],tblTopicMapping[Organization''s Topic])</f>
        <v>Economic Contributions</v>
      </c>
      <c r="E54" s="140" t="str">
        <f>IF(_xlfn.XLOOKUP(tblImpactAssessment[[#This Row],[ID]],tblTopicMapping[ID],tblTopicMapping[Relevant to Organization])=0,"",_xlfn.XLOOKUP(tblImpactAssessment[[#This Row],[ID]],tblTopicMapping[ID],tblTopicMapping[Relevant to Organization]))</f>
        <v/>
      </c>
      <c r="F54" s="134"/>
      <c r="G54" s="135"/>
      <c r="H54" s="154" t="s">
        <v>337</v>
      </c>
      <c r="I54" s="135"/>
      <c r="J54" s="135"/>
      <c r="K54" s="55" t="str">
        <f>IF(ISBLANK(tblImpactAssessment[[#This Row],[Nature of Impact]]),"",LEFT(tblImpactAssessment[[#This Row],[Nature of Impact]],FIND(" ",tblImpactAssessment[[#This Row],[Nature of Impact]])-1))</f>
        <v/>
      </c>
      <c r="L54" s="55" t="str">
        <f>IF(ISBLANK(tblImpactAssessment[[#This Row],[Nature of Impact]]),"",RIGHT(tblImpactAssessment[[#This Row],[Nature of Impact]],LEN(tblImpactAssessment[[#This Row],[Nature of Impact]])-FIND(" ",tblImpactAssessment[[#This Row],[Nature of Impact]])))</f>
        <v/>
      </c>
      <c r="M54" s="135"/>
      <c r="N54" s="135"/>
      <c r="O54" s="135" t="str">
        <f>IFERROR(_xlfn.XLOOKUP(tblImpactAssessment[[#This Row],[Scale]],tblScale[Numbered Label],tblScale[Value])+_xlfn.XLOOKUP(tblImpactAssessment[[#This Row],[Scope]],tblScope[Numbered Label],tblScope[Value]),"")</f>
        <v/>
      </c>
      <c r="P54" s="135"/>
      <c r="Q54"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54"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54" s="135"/>
      <c r="T54" s="135"/>
      <c r="U54"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54" s="135"/>
      <c r="W54"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54" s="135"/>
    </row>
    <row r="55" spans="2:24" ht="25.5" customHeight="1" x14ac:dyDescent="0.25">
      <c r="B55" s="151">
        <v>10</v>
      </c>
      <c r="C55" s="49" t="str">
        <f>LEFT(_xlfn.XLOOKUP(tblImpactAssessment[[#This Row],[ID]],tblTopicMapping[ID],tblTopicMapping[Dimension]),1)</f>
        <v>S</v>
      </c>
      <c r="D55" s="140" t="str">
        <f>_xlfn.XLOOKUP(tblImpactAssessment[[#This Row],[ID]],tblTopicMapping[ID],tblTopicMapping[Organization''s Topic])</f>
        <v>Economic Contributions</v>
      </c>
      <c r="E55" s="140" t="str">
        <f>IF(_xlfn.XLOOKUP(tblImpactAssessment[[#This Row],[ID]],tblTopicMapping[ID],tblTopicMapping[Relevant to Organization])=0,"",_xlfn.XLOOKUP(tblImpactAssessment[[#This Row],[ID]],tblTopicMapping[ID],tblTopicMapping[Relevant to Organization]))</f>
        <v/>
      </c>
      <c r="F55" s="134"/>
      <c r="G55" s="135"/>
      <c r="H55" s="154" t="s">
        <v>429</v>
      </c>
      <c r="I55" s="135"/>
      <c r="J55" s="135"/>
      <c r="K55" s="55" t="str">
        <f>IF(ISBLANK(tblImpactAssessment[[#This Row],[Nature of Impact]]),"",LEFT(tblImpactAssessment[[#This Row],[Nature of Impact]],FIND(" ",tblImpactAssessment[[#This Row],[Nature of Impact]])-1))</f>
        <v/>
      </c>
      <c r="L55" s="55" t="str">
        <f>IF(ISBLANK(tblImpactAssessment[[#This Row],[Nature of Impact]]),"",RIGHT(tblImpactAssessment[[#This Row],[Nature of Impact]],LEN(tblImpactAssessment[[#This Row],[Nature of Impact]])-FIND(" ",tblImpactAssessment[[#This Row],[Nature of Impact]])))</f>
        <v/>
      </c>
      <c r="M55" s="135"/>
      <c r="N55" s="135"/>
      <c r="O55" s="135" t="str">
        <f>IFERROR(_xlfn.XLOOKUP(tblImpactAssessment[[#This Row],[Scale]],tblScale[Numbered Label],tblScale[Value])+_xlfn.XLOOKUP(tblImpactAssessment[[#This Row],[Scope]],tblScope[Numbered Label],tblScope[Value]),"")</f>
        <v/>
      </c>
      <c r="P55" s="135"/>
      <c r="Q55"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55" s="54"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55" s="135"/>
      <c r="T55" s="135"/>
      <c r="U55" s="54"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55" s="135"/>
      <c r="W55"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55" s="135"/>
    </row>
    <row r="56" spans="2:24" ht="25.5" customHeight="1" x14ac:dyDescent="0.25">
      <c r="B56" s="151">
        <v>11</v>
      </c>
      <c r="C56" s="49" t="str">
        <f>LEFT(_xlfn.XLOOKUP(tblImpactAssessment[[#This Row],[ID]],tblTopicMapping[ID],tblTopicMapping[Dimension]),1)</f>
        <v>S</v>
      </c>
      <c r="D56" s="140" t="str">
        <f>_xlfn.XLOOKUP(tblImpactAssessment[[#This Row],[ID]],tblTopicMapping[ID],tblTopicMapping[Organization''s Topic])</f>
        <v>Economic Viability &amp; Resilience</v>
      </c>
      <c r="E56" s="140" t="str">
        <f>IF(_xlfn.XLOOKUP(tblImpactAssessment[[#This Row],[ID]],tblTopicMapping[ID],tblTopicMapping[Relevant to Organization])=0,"",_xlfn.XLOOKUP(tblImpactAssessment[[#This Row],[ID]],tblTopicMapping[ID],tblTopicMapping[Relevant to Organization]))</f>
        <v/>
      </c>
      <c r="F56" s="134"/>
      <c r="G56" s="135"/>
      <c r="H56" s="154" t="s">
        <v>298</v>
      </c>
      <c r="I56" s="135"/>
      <c r="J56" s="135"/>
      <c r="K56" s="55" t="str">
        <f>IF(ISBLANK(tblImpactAssessment[[#This Row],[Nature of Impact]]),"",LEFT(tblImpactAssessment[[#This Row],[Nature of Impact]],FIND(" ",tblImpactAssessment[[#This Row],[Nature of Impact]])-1))</f>
        <v/>
      </c>
      <c r="L56" s="55" t="str">
        <f>IF(ISBLANK(tblImpactAssessment[[#This Row],[Nature of Impact]]),"",RIGHT(tblImpactAssessment[[#This Row],[Nature of Impact]],LEN(tblImpactAssessment[[#This Row],[Nature of Impact]])-FIND(" ",tblImpactAssessment[[#This Row],[Nature of Impact]])))</f>
        <v/>
      </c>
      <c r="M56" s="135"/>
      <c r="N56" s="135"/>
      <c r="O56" s="135" t="str">
        <f>IFERROR(_xlfn.XLOOKUP(tblImpactAssessment[[#This Row],[Scale]],tblScale[Numbered Label],tblScale[Value])+_xlfn.XLOOKUP(tblImpactAssessment[[#This Row],[Scope]],tblScope[Numbered Label],tblScope[Value]),"")</f>
        <v/>
      </c>
      <c r="P56" s="135"/>
      <c r="Q56"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56"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56" s="135"/>
      <c r="T56" s="135"/>
      <c r="U56"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56" s="135"/>
      <c r="W56"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56" s="135"/>
    </row>
    <row r="57" spans="2:24" ht="25.5" customHeight="1" x14ac:dyDescent="0.25">
      <c r="B57" s="151">
        <v>11</v>
      </c>
      <c r="C57" s="49" t="str">
        <f>LEFT(_xlfn.XLOOKUP(tblImpactAssessment[[#This Row],[ID]],tblTopicMapping[ID],tblTopicMapping[Dimension]),1)</f>
        <v>S</v>
      </c>
      <c r="D57" s="140" t="str">
        <f>_xlfn.XLOOKUP(tblImpactAssessment[[#This Row],[ID]],tblTopicMapping[ID],tblTopicMapping[Organization''s Topic])</f>
        <v>Economic Viability &amp; Resilience</v>
      </c>
      <c r="E57" s="140" t="str">
        <f>IF(_xlfn.XLOOKUP(tblImpactAssessment[[#This Row],[ID]],tblTopicMapping[ID],tblTopicMapping[Relevant to Organization])=0,"",_xlfn.XLOOKUP(tblImpactAssessment[[#This Row],[ID]],tblTopicMapping[ID],tblTopicMapping[Relevant to Organization]))</f>
        <v/>
      </c>
      <c r="F57" s="134"/>
      <c r="G57" s="135"/>
      <c r="H57" s="154" t="s">
        <v>299</v>
      </c>
      <c r="I57" s="135"/>
      <c r="J57" s="135"/>
      <c r="K57" s="55" t="str">
        <f>IF(ISBLANK(tblImpactAssessment[[#This Row],[Nature of Impact]]),"",LEFT(tblImpactAssessment[[#This Row],[Nature of Impact]],FIND(" ",tblImpactAssessment[[#This Row],[Nature of Impact]])-1))</f>
        <v/>
      </c>
      <c r="L57" s="55" t="str">
        <f>IF(ISBLANK(tblImpactAssessment[[#This Row],[Nature of Impact]]),"",RIGHT(tblImpactAssessment[[#This Row],[Nature of Impact]],LEN(tblImpactAssessment[[#This Row],[Nature of Impact]])-FIND(" ",tblImpactAssessment[[#This Row],[Nature of Impact]])))</f>
        <v/>
      </c>
      <c r="M57" s="135"/>
      <c r="N57" s="135"/>
      <c r="O57" s="135" t="str">
        <f>IFERROR(_xlfn.XLOOKUP(tblImpactAssessment[[#This Row],[Scale]],tblScale[Numbered Label],tblScale[Value])+_xlfn.XLOOKUP(tblImpactAssessment[[#This Row],[Scope]],tblScope[Numbered Label],tblScope[Value]),"")</f>
        <v/>
      </c>
      <c r="P57" s="135"/>
      <c r="Q57"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57"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57" s="135"/>
      <c r="T57" s="135"/>
      <c r="U57"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57" s="135"/>
      <c r="W57"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57" s="135"/>
    </row>
    <row r="58" spans="2:24" ht="25.5" customHeight="1" x14ac:dyDescent="0.25">
      <c r="B58" s="151">
        <v>11</v>
      </c>
      <c r="C58" s="49" t="str">
        <f>LEFT(_xlfn.XLOOKUP(tblImpactAssessment[[#This Row],[ID]],tblTopicMapping[ID],tblTopicMapping[Dimension]),1)</f>
        <v>S</v>
      </c>
      <c r="D58" s="140" t="str">
        <f>_xlfn.XLOOKUP(tblImpactAssessment[[#This Row],[ID]],tblTopicMapping[ID],tblTopicMapping[Organization''s Topic])</f>
        <v>Economic Viability &amp; Resilience</v>
      </c>
      <c r="E58" s="140" t="str">
        <f>IF(_xlfn.XLOOKUP(tblImpactAssessment[[#This Row],[ID]],tblTopicMapping[ID],tblTopicMapping[Relevant to Organization])=0,"",_xlfn.XLOOKUP(tblImpactAssessment[[#This Row],[ID]],tblTopicMapping[ID],tblTopicMapping[Relevant to Organization]))</f>
        <v/>
      </c>
      <c r="F58" s="134"/>
      <c r="G58" s="135"/>
      <c r="H58" s="154" t="s">
        <v>300</v>
      </c>
      <c r="I58" s="135"/>
      <c r="J58" s="135"/>
      <c r="K58" s="55" t="str">
        <f>IF(ISBLANK(tblImpactAssessment[[#This Row],[Nature of Impact]]),"",LEFT(tblImpactAssessment[[#This Row],[Nature of Impact]],FIND(" ",tblImpactAssessment[[#This Row],[Nature of Impact]])-1))</f>
        <v/>
      </c>
      <c r="L58" s="55" t="str">
        <f>IF(ISBLANK(tblImpactAssessment[[#This Row],[Nature of Impact]]),"",RIGHT(tblImpactAssessment[[#This Row],[Nature of Impact]],LEN(tblImpactAssessment[[#This Row],[Nature of Impact]])-FIND(" ",tblImpactAssessment[[#This Row],[Nature of Impact]])))</f>
        <v/>
      </c>
      <c r="M58" s="135"/>
      <c r="N58" s="135"/>
      <c r="O58" s="135" t="str">
        <f>IFERROR(_xlfn.XLOOKUP(tblImpactAssessment[[#This Row],[Scale]],tblScale[Numbered Label],tblScale[Value])+_xlfn.XLOOKUP(tblImpactAssessment[[#This Row],[Scope]],tblScope[Numbered Label],tblScope[Value]),"")</f>
        <v/>
      </c>
      <c r="P58" s="135"/>
      <c r="Q58"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58"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58" s="135"/>
      <c r="T58" s="135"/>
      <c r="U58"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58" s="135"/>
      <c r="W58"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58" s="135"/>
    </row>
    <row r="59" spans="2:24" ht="25.5" customHeight="1" x14ac:dyDescent="0.25">
      <c r="B59" s="151">
        <v>11</v>
      </c>
      <c r="C59" s="49" t="str">
        <f>LEFT(_xlfn.XLOOKUP(tblImpactAssessment[[#This Row],[ID]],tblTopicMapping[ID],tblTopicMapping[Dimension]),1)</f>
        <v>S</v>
      </c>
      <c r="D59" s="140" t="str">
        <f>_xlfn.XLOOKUP(tblImpactAssessment[[#This Row],[ID]],tblTopicMapping[ID],tblTopicMapping[Organization''s Topic])</f>
        <v>Economic Viability &amp; Resilience</v>
      </c>
      <c r="E59" s="140" t="str">
        <f>IF(_xlfn.XLOOKUP(tblImpactAssessment[[#This Row],[ID]],tblTopicMapping[ID],tblTopicMapping[Relevant to Organization])=0,"",_xlfn.XLOOKUP(tblImpactAssessment[[#This Row],[ID]],tblTopicMapping[ID],tblTopicMapping[Relevant to Organization]))</f>
        <v/>
      </c>
      <c r="F59" s="134"/>
      <c r="G59" s="135"/>
      <c r="H59" s="154" t="s">
        <v>430</v>
      </c>
      <c r="I59" s="135"/>
      <c r="J59" s="135"/>
      <c r="K59" s="55" t="str">
        <f>IF(ISBLANK(tblImpactAssessment[[#This Row],[Nature of Impact]]),"",LEFT(tblImpactAssessment[[#This Row],[Nature of Impact]],FIND(" ",tblImpactAssessment[[#This Row],[Nature of Impact]])-1))</f>
        <v/>
      </c>
      <c r="L59" s="55" t="str">
        <f>IF(ISBLANK(tblImpactAssessment[[#This Row],[Nature of Impact]]),"",RIGHT(tblImpactAssessment[[#This Row],[Nature of Impact]],LEN(tblImpactAssessment[[#This Row],[Nature of Impact]])-FIND(" ",tblImpactAssessment[[#This Row],[Nature of Impact]])))</f>
        <v/>
      </c>
      <c r="M59" s="135"/>
      <c r="N59" s="135"/>
      <c r="O59" s="135" t="str">
        <f>IFERROR(_xlfn.XLOOKUP(tblImpactAssessment[[#This Row],[Scale]],tblScale[Numbered Label],tblScale[Value])+_xlfn.XLOOKUP(tblImpactAssessment[[#This Row],[Scope]],tblScope[Numbered Label],tblScope[Value]),"")</f>
        <v/>
      </c>
      <c r="P59" s="135"/>
      <c r="Q59"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59" s="54"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59" s="135"/>
      <c r="T59" s="135"/>
      <c r="U59" s="54"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59" s="135"/>
      <c r="W59"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59" s="135"/>
    </row>
    <row r="60" spans="2:24" ht="25.5" customHeight="1" x14ac:dyDescent="0.25">
      <c r="B60" s="151">
        <v>12</v>
      </c>
      <c r="C60" s="49" t="str">
        <f>LEFT(_xlfn.XLOOKUP(tblImpactAssessment[[#This Row],[ID]],tblTopicMapping[ID],tblTopicMapping[Dimension]),1)</f>
        <v>S</v>
      </c>
      <c r="D60" s="140" t="str">
        <f>_xlfn.XLOOKUP(tblImpactAssessment[[#This Row],[ID]],tblTopicMapping[ID],tblTopicMapping[Organization''s Topic])</f>
        <v>Food/Nutrition Security &amp; Accessibility</v>
      </c>
      <c r="E60" s="140" t="str">
        <f>IF(_xlfn.XLOOKUP(tblImpactAssessment[[#This Row],[ID]],tblTopicMapping[ID],tblTopicMapping[Relevant to Organization])=0,"",_xlfn.XLOOKUP(tblImpactAssessment[[#This Row],[ID]],tblTopicMapping[ID],tblTopicMapping[Relevant to Organization]))</f>
        <v/>
      </c>
      <c r="F60" s="134"/>
      <c r="G60" s="135"/>
      <c r="H60" s="154" t="s">
        <v>301</v>
      </c>
      <c r="I60" s="135"/>
      <c r="J60" s="135"/>
      <c r="K60" s="55" t="str">
        <f>IF(ISBLANK(tblImpactAssessment[[#This Row],[Nature of Impact]]),"",LEFT(tblImpactAssessment[[#This Row],[Nature of Impact]],FIND(" ",tblImpactAssessment[[#This Row],[Nature of Impact]])-1))</f>
        <v/>
      </c>
      <c r="L60" s="55" t="str">
        <f>IF(ISBLANK(tblImpactAssessment[[#This Row],[Nature of Impact]]),"",RIGHT(tblImpactAssessment[[#This Row],[Nature of Impact]],LEN(tblImpactAssessment[[#This Row],[Nature of Impact]])-FIND(" ",tblImpactAssessment[[#This Row],[Nature of Impact]])))</f>
        <v/>
      </c>
      <c r="M60" s="135"/>
      <c r="N60" s="135"/>
      <c r="O60" s="135" t="str">
        <f>IFERROR(_xlfn.XLOOKUP(tblImpactAssessment[[#This Row],[Scale]],tblScale[Numbered Label],tblScale[Value])+_xlfn.XLOOKUP(tblImpactAssessment[[#This Row],[Scope]],tblScope[Numbered Label],tblScope[Value]),"")</f>
        <v/>
      </c>
      <c r="P60" s="135"/>
      <c r="Q60"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60"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60" s="135"/>
      <c r="T60" s="135"/>
      <c r="U60"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60" s="135"/>
      <c r="W60"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60" s="135"/>
    </row>
    <row r="61" spans="2:24" ht="25.5" customHeight="1" x14ac:dyDescent="0.25">
      <c r="B61" s="151">
        <v>12</v>
      </c>
      <c r="C61" s="49" t="str">
        <f>LEFT(_xlfn.XLOOKUP(tblImpactAssessment[[#This Row],[ID]],tblTopicMapping[ID],tblTopicMapping[Dimension]),1)</f>
        <v>S</v>
      </c>
      <c r="D61" s="140" t="str">
        <f>_xlfn.XLOOKUP(tblImpactAssessment[[#This Row],[ID]],tblTopicMapping[ID],tblTopicMapping[Organization''s Topic])</f>
        <v>Food/Nutrition Security &amp; Accessibility</v>
      </c>
      <c r="E61" s="140" t="str">
        <f>IF(_xlfn.XLOOKUP(tblImpactAssessment[[#This Row],[ID]],tblTopicMapping[ID],tblTopicMapping[Relevant to Organization])=0,"",_xlfn.XLOOKUP(tblImpactAssessment[[#This Row],[ID]],tblTopicMapping[ID],tblTopicMapping[Relevant to Organization]))</f>
        <v/>
      </c>
      <c r="F61" s="134"/>
      <c r="G61" s="135"/>
      <c r="H61" s="154" t="s">
        <v>302</v>
      </c>
      <c r="I61" s="135"/>
      <c r="J61" s="135"/>
      <c r="K61" s="55" t="str">
        <f>IF(ISBLANK(tblImpactAssessment[[#This Row],[Nature of Impact]]),"",LEFT(tblImpactAssessment[[#This Row],[Nature of Impact]],FIND(" ",tblImpactAssessment[[#This Row],[Nature of Impact]])-1))</f>
        <v/>
      </c>
      <c r="L61" s="55" t="str">
        <f>IF(ISBLANK(tblImpactAssessment[[#This Row],[Nature of Impact]]),"",RIGHT(tblImpactAssessment[[#This Row],[Nature of Impact]],LEN(tblImpactAssessment[[#This Row],[Nature of Impact]])-FIND(" ",tblImpactAssessment[[#This Row],[Nature of Impact]])))</f>
        <v/>
      </c>
      <c r="M61" s="135"/>
      <c r="N61" s="135"/>
      <c r="O61" s="135" t="str">
        <f>IFERROR(_xlfn.XLOOKUP(tblImpactAssessment[[#This Row],[Scale]],tblScale[Numbered Label],tblScale[Value])+_xlfn.XLOOKUP(tblImpactAssessment[[#This Row],[Scope]],tblScope[Numbered Label],tblScope[Value]),"")</f>
        <v/>
      </c>
      <c r="P61" s="135"/>
      <c r="Q61"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61"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61" s="135"/>
      <c r="T61" s="135"/>
      <c r="U61"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61" s="135"/>
      <c r="W61"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61" s="135"/>
    </row>
    <row r="62" spans="2:24" ht="25.5" customHeight="1" x14ac:dyDescent="0.25">
      <c r="B62" s="151">
        <v>12</v>
      </c>
      <c r="C62" s="49" t="str">
        <f>LEFT(_xlfn.XLOOKUP(tblImpactAssessment[[#This Row],[ID]],tblTopicMapping[ID],tblTopicMapping[Dimension]),1)</f>
        <v>S</v>
      </c>
      <c r="D62" s="140" t="str">
        <f>_xlfn.XLOOKUP(tblImpactAssessment[[#This Row],[ID]],tblTopicMapping[ID],tblTopicMapping[Organization''s Topic])</f>
        <v>Food/Nutrition Security &amp; Accessibility</v>
      </c>
      <c r="E62" s="140" t="str">
        <f>IF(_xlfn.XLOOKUP(tblImpactAssessment[[#This Row],[ID]],tblTopicMapping[ID],tblTopicMapping[Relevant to Organization])=0,"",_xlfn.XLOOKUP(tblImpactAssessment[[#This Row],[ID]],tblTopicMapping[ID],tblTopicMapping[Relevant to Organization]))</f>
        <v/>
      </c>
      <c r="F62" s="134"/>
      <c r="G62" s="135"/>
      <c r="H62" s="154" t="s">
        <v>303</v>
      </c>
      <c r="I62" s="135"/>
      <c r="J62" s="135"/>
      <c r="K62" s="55" t="str">
        <f>IF(ISBLANK(tblImpactAssessment[[#This Row],[Nature of Impact]]),"",LEFT(tblImpactAssessment[[#This Row],[Nature of Impact]],FIND(" ",tblImpactAssessment[[#This Row],[Nature of Impact]])-1))</f>
        <v/>
      </c>
      <c r="L62" s="55" t="str">
        <f>IF(ISBLANK(tblImpactAssessment[[#This Row],[Nature of Impact]]),"",RIGHT(tblImpactAssessment[[#This Row],[Nature of Impact]],LEN(tblImpactAssessment[[#This Row],[Nature of Impact]])-FIND(" ",tblImpactAssessment[[#This Row],[Nature of Impact]])))</f>
        <v/>
      </c>
      <c r="M62" s="135"/>
      <c r="N62" s="135"/>
      <c r="O62" s="135" t="str">
        <f>IFERROR(_xlfn.XLOOKUP(tblImpactAssessment[[#This Row],[Scale]],tblScale[Numbered Label],tblScale[Value])+_xlfn.XLOOKUP(tblImpactAssessment[[#This Row],[Scope]],tblScope[Numbered Label],tblScope[Value]),"")</f>
        <v/>
      </c>
      <c r="P62" s="135"/>
      <c r="Q62"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62"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62" s="135"/>
      <c r="T62" s="135"/>
      <c r="U62"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62" s="135"/>
      <c r="W62"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62" s="135"/>
    </row>
    <row r="63" spans="2:24" ht="25.5" customHeight="1" x14ac:dyDescent="0.25">
      <c r="B63" s="151">
        <v>12</v>
      </c>
      <c r="C63" s="49" t="str">
        <f>LEFT(_xlfn.XLOOKUP(tblImpactAssessment[[#This Row],[ID]],tblTopicMapping[ID],tblTopicMapping[Dimension]),1)</f>
        <v>S</v>
      </c>
      <c r="D63" s="140" t="str">
        <f>_xlfn.XLOOKUP(tblImpactAssessment[[#This Row],[ID]],tblTopicMapping[ID],tblTopicMapping[Organization''s Topic])</f>
        <v>Food/Nutrition Security &amp; Accessibility</v>
      </c>
      <c r="E63" s="140" t="str">
        <f>IF(_xlfn.XLOOKUP(tblImpactAssessment[[#This Row],[ID]],tblTopicMapping[ID],tblTopicMapping[Relevant to Organization])=0,"",_xlfn.XLOOKUP(tblImpactAssessment[[#This Row],[ID]],tblTopicMapping[ID],tblTopicMapping[Relevant to Organization]))</f>
        <v/>
      </c>
      <c r="F63" s="134"/>
      <c r="G63" s="135"/>
      <c r="H63" s="154" t="s">
        <v>431</v>
      </c>
      <c r="I63" s="135"/>
      <c r="J63" s="135"/>
      <c r="K63" s="55" t="str">
        <f>IF(ISBLANK(tblImpactAssessment[[#This Row],[Nature of Impact]]),"",LEFT(tblImpactAssessment[[#This Row],[Nature of Impact]],FIND(" ",tblImpactAssessment[[#This Row],[Nature of Impact]])-1))</f>
        <v/>
      </c>
      <c r="L63" s="55" t="str">
        <f>IF(ISBLANK(tblImpactAssessment[[#This Row],[Nature of Impact]]),"",RIGHT(tblImpactAssessment[[#This Row],[Nature of Impact]],LEN(tblImpactAssessment[[#This Row],[Nature of Impact]])-FIND(" ",tblImpactAssessment[[#This Row],[Nature of Impact]])))</f>
        <v/>
      </c>
      <c r="M63" s="135"/>
      <c r="N63" s="135"/>
      <c r="O63" s="135" t="str">
        <f>IFERROR(_xlfn.XLOOKUP(tblImpactAssessment[[#This Row],[Scale]],tblScale[Numbered Label],tblScale[Value])+_xlfn.XLOOKUP(tblImpactAssessment[[#This Row],[Scope]],tblScope[Numbered Label],tblScope[Value]),"")</f>
        <v/>
      </c>
      <c r="P63" s="135"/>
      <c r="Q63"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63" s="54"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63" s="135"/>
      <c r="T63" s="135"/>
      <c r="U63" s="54"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63" s="135"/>
      <c r="W63"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63" s="135"/>
    </row>
    <row r="64" spans="2:24" ht="25.5" customHeight="1" x14ac:dyDescent="0.25">
      <c r="B64" s="151">
        <v>13</v>
      </c>
      <c r="C64" s="49" t="str">
        <f>LEFT(_xlfn.XLOOKUP(tblImpactAssessment[[#This Row],[ID]],tblTopicMapping[ID],tblTopicMapping[Dimension]),1)</f>
        <v>S</v>
      </c>
      <c r="D64" s="140" t="str">
        <f>_xlfn.XLOOKUP(tblImpactAssessment[[#This Row],[ID]],tblTopicMapping[ID],tblTopicMapping[Organization''s Topic])</f>
        <v>Workforce Attraction, Development &amp; Retention</v>
      </c>
      <c r="E64" s="140" t="str">
        <f>IF(_xlfn.XLOOKUP(tblImpactAssessment[[#This Row],[ID]],tblTopicMapping[ID],tblTopicMapping[Relevant to Organization])=0,"",_xlfn.XLOOKUP(tblImpactAssessment[[#This Row],[ID]],tblTopicMapping[ID],tblTopicMapping[Relevant to Organization]))</f>
        <v/>
      </c>
      <c r="F64" s="134"/>
      <c r="G64" s="135"/>
      <c r="H64" s="154" t="s">
        <v>325</v>
      </c>
      <c r="I64" s="135"/>
      <c r="J64" s="135"/>
      <c r="K64" s="55" t="str">
        <f>IF(ISBLANK(tblImpactAssessment[[#This Row],[Nature of Impact]]),"",LEFT(tblImpactAssessment[[#This Row],[Nature of Impact]],FIND(" ",tblImpactAssessment[[#This Row],[Nature of Impact]])-1))</f>
        <v/>
      </c>
      <c r="L64" s="55" t="str">
        <f>IF(ISBLANK(tblImpactAssessment[[#This Row],[Nature of Impact]]),"",RIGHT(tblImpactAssessment[[#This Row],[Nature of Impact]],LEN(tblImpactAssessment[[#This Row],[Nature of Impact]])-FIND(" ",tblImpactAssessment[[#This Row],[Nature of Impact]])))</f>
        <v/>
      </c>
      <c r="M64" s="135"/>
      <c r="N64" s="135"/>
      <c r="O64" s="135" t="str">
        <f>IFERROR(_xlfn.XLOOKUP(tblImpactAssessment[[#This Row],[Scale]],tblScale[Numbered Label],tblScale[Value])+_xlfn.XLOOKUP(tblImpactAssessment[[#This Row],[Scope]],tblScope[Numbered Label],tblScope[Value]),"")</f>
        <v/>
      </c>
      <c r="P64" s="135"/>
      <c r="Q64"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64"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64" s="135"/>
      <c r="T64" s="135"/>
      <c r="U64"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64" s="135"/>
      <c r="W64"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64" s="135"/>
    </row>
    <row r="65" spans="2:24" ht="25.5" customHeight="1" x14ac:dyDescent="0.25">
      <c r="B65" s="151">
        <v>13</v>
      </c>
      <c r="C65" s="49" t="str">
        <f>LEFT(_xlfn.XLOOKUP(tblImpactAssessment[[#This Row],[ID]],tblTopicMapping[ID],tblTopicMapping[Dimension]),1)</f>
        <v>S</v>
      </c>
      <c r="D65" s="140" t="str">
        <f>_xlfn.XLOOKUP(tblImpactAssessment[[#This Row],[ID]],tblTopicMapping[ID],tblTopicMapping[Organization''s Topic])</f>
        <v>Workforce Attraction, Development &amp; Retention</v>
      </c>
      <c r="E65" s="140" t="str">
        <f>IF(_xlfn.XLOOKUP(tblImpactAssessment[[#This Row],[ID]],tblTopicMapping[ID],tblTopicMapping[Relevant to Organization])=0,"",_xlfn.XLOOKUP(tblImpactAssessment[[#This Row],[ID]],tblTopicMapping[ID],tblTopicMapping[Relevant to Organization]))</f>
        <v/>
      </c>
      <c r="F65" s="134"/>
      <c r="G65" s="135"/>
      <c r="H65" s="154" t="s">
        <v>326</v>
      </c>
      <c r="I65" s="135"/>
      <c r="J65" s="135"/>
      <c r="K65" s="55" t="str">
        <f>IF(ISBLANK(tblImpactAssessment[[#This Row],[Nature of Impact]]),"",LEFT(tblImpactAssessment[[#This Row],[Nature of Impact]],FIND(" ",tblImpactAssessment[[#This Row],[Nature of Impact]])-1))</f>
        <v/>
      </c>
      <c r="L65" s="55" t="str">
        <f>IF(ISBLANK(tblImpactAssessment[[#This Row],[Nature of Impact]]),"",RIGHT(tblImpactAssessment[[#This Row],[Nature of Impact]],LEN(tblImpactAssessment[[#This Row],[Nature of Impact]])-FIND(" ",tblImpactAssessment[[#This Row],[Nature of Impact]])))</f>
        <v/>
      </c>
      <c r="M65" s="135"/>
      <c r="N65" s="135"/>
      <c r="O65" s="135" t="str">
        <f>IFERROR(_xlfn.XLOOKUP(tblImpactAssessment[[#This Row],[Scale]],tblScale[Numbered Label],tblScale[Value])+_xlfn.XLOOKUP(tblImpactAssessment[[#This Row],[Scope]],tblScope[Numbered Label],tblScope[Value]),"")</f>
        <v/>
      </c>
      <c r="P65" s="135"/>
      <c r="Q65"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65"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65" s="135"/>
      <c r="T65" s="135"/>
      <c r="U65"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65" s="135"/>
      <c r="W65"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65" s="135"/>
    </row>
    <row r="66" spans="2:24" ht="25.5" customHeight="1" x14ac:dyDescent="0.25">
      <c r="B66" s="151">
        <v>13</v>
      </c>
      <c r="C66" s="49" t="str">
        <f>LEFT(_xlfn.XLOOKUP(tblImpactAssessment[[#This Row],[ID]],tblTopicMapping[ID],tblTopicMapping[Dimension]),1)</f>
        <v>S</v>
      </c>
      <c r="D66" s="140" t="str">
        <f>_xlfn.XLOOKUP(tblImpactAssessment[[#This Row],[ID]],tblTopicMapping[ID],tblTopicMapping[Organization''s Topic])</f>
        <v>Workforce Attraction, Development &amp; Retention</v>
      </c>
      <c r="E66" s="140" t="str">
        <f>IF(_xlfn.XLOOKUP(tblImpactAssessment[[#This Row],[ID]],tblTopicMapping[ID],tblTopicMapping[Relevant to Organization])=0,"",_xlfn.XLOOKUP(tblImpactAssessment[[#This Row],[ID]],tblTopicMapping[ID],tblTopicMapping[Relevant to Organization]))</f>
        <v/>
      </c>
      <c r="F66" s="134"/>
      <c r="G66" s="135"/>
      <c r="H66" s="154" t="s">
        <v>432</v>
      </c>
      <c r="I66" s="135"/>
      <c r="J66" s="135"/>
      <c r="K66" s="55" t="str">
        <f>IF(ISBLANK(tblImpactAssessment[[#This Row],[Nature of Impact]]),"",LEFT(tblImpactAssessment[[#This Row],[Nature of Impact]],FIND(" ",tblImpactAssessment[[#This Row],[Nature of Impact]])-1))</f>
        <v/>
      </c>
      <c r="L66" s="55" t="str">
        <f>IF(ISBLANK(tblImpactAssessment[[#This Row],[Nature of Impact]]),"",RIGHT(tblImpactAssessment[[#This Row],[Nature of Impact]],LEN(tblImpactAssessment[[#This Row],[Nature of Impact]])-FIND(" ",tblImpactAssessment[[#This Row],[Nature of Impact]])))</f>
        <v/>
      </c>
      <c r="M66" s="135"/>
      <c r="N66" s="135"/>
      <c r="O66" s="135" t="str">
        <f>IFERROR(_xlfn.XLOOKUP(tblImpactAssessment[[#This Row],[Scale]],tblScale[Numbered Label],tblScale[Value])+_xlfn.XLOOKUP(tblImpactAssessment[[#This Row],[Scope]],tblScope[Numbered Label],tblScope[Value]),"")</f>
        <v/>
      </c>
      <c r="P66" s="135"/>
      <c r="Q66"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66"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66" s="135"/>
      <c r="T66" s="135"/>
      <c r="U66"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66" s="135"/>
      <c r="W66"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66" s="135"/>
    </row>
    <row r="67" spans="2:24" ht="25.5" customHeight="1" x14ac:dyDescent="0.25">
      <c r="B67" s="151">
        <v>13</v>
      </c>
      <c r="C67" s="49" t="str">
        <f>LEFT(_xlfn.XLOOKUP(tblImpactAssessment[[#This Row],[ID]],tblTopicMapping[ID],tblTopicMapping[Dimension]),1)</f>
        <v>S</v>
      </c>
      <c r="D67" s="140" t="str">
        <f>_xlfn.XLOOKUP(tblImpactAssessment[[#This Row],[ID]],tblTopicMapping[ID],tblTopicMapping[Organization''s Topic])</f>
        <v>Workforce Attraction, Development &amp; Retention</v>
      </c>
      <c r="E67" s="140" t="str">
        <f>IF(_xlfn.XLOOKUP(tblImpactAssessment[[#This Row],[ID]],tblTopicMapping[ID],tblTopicMapping[Relevant to Organization])=0,"",_xlfn.XLOOKUP(tblImpactAssessment[[#This Row],[ID]],tblTopicMapping[ID],tblTopicMapping[Relevant to Organization]))</f>
        <v/>
      </c>
      <c r="F67" s="134"/>
      <c r="G67" s="135"/>
      <c r="H67" s="154" t="s">
        <v>433</v>
      </c>
      <c r="I67" s="135"/>
      <c r="J67" s="135"/>
      <c r="K67" s="55" t="str">
        <f>IF(ISBLANK(tblImpactAssessment[[#This Row],[Nature of Impact]]),"",LEFT(tblImpactAssessment[[#This Row],[Nature of Impact]],FIND(" ",tblImpactAssessment[[#This Row],[Nature of Impact]])-1))</f>
        <v/>
      </c>
      <c r="L67" s="55" t="str">
        <f>IF(ISBLANK(tblImpactAssessment[[#This Row],[Nature of Impact]]),"",RIGHT(tblImpactAssessment[[#This Row],[Nature of Impact]],LEN(tblImpactAssessment[[#This Row],[Nature of Impact]])-FIND(" ",tblImpactAssessment[[#This Row],[Nature of Impact]])))</f>
        <v/>
      </c>
      <c r="M67" s="135"/>
      <c r="N67" s="135"/>
      <c r="O67" s="135" t="str">
        <f>IFERROR(_xlfn.XLOOKUP(tblImpactAssessment[[#This Row],[Scale]],tblScale[Numbered Label],tblScale[Value])+_xlfn.XLOOKUP(tblImpactAssessment[[#This Row],[Scope]],tblScope[Numbered Label],tblScope[Value]),"")</f>
        <v/>
      </c>
      <c r="P67" s="135"/>
      <c r="Q67"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67" s="54"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67" s="135"/>
      <c r="T67" s="135"/>
      <c r="U67" s="54"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67" s="135"/>
      <c r="W67"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67" s="135"/>
    </row>
    <row r="68" spans="2:24" ht="25.5" customHeight="1" x14ac:dyDescent="0.25">
      <c r="B68" s="151">
        <v>14</v>
      </c>
      <c r="C68" s="49" t="str">
        <f>LEFT(_xlfn.XLOOKUP(tblImpactAssessment[[#This Row],[ID]],tblTopicMapping[ID],tblTopicMapping[Dimension]),1)</f>
        <v>E</v>
      </c>
      <c r="D68" s="140" t="str">
        <f>_xlfn.XLOOKUP(tblImpactAssessment[[#This Row],[ID]],tblTopicMapping[ID],tblTopicMapping[Organization''s Topic])</f>
        <v>Materials &amp; Packaging</v>
      </c>
      <c r="E68" s="140" t="str">
        <f>IF(_xlfn.XLOOKUP(tblImpactAssessment[[#This Row],[ID]],tblTopicMapping[ID],tblTopicMapping[Relevant to Organization])=0,"",_xlfn.XLOOKUP(tblImpactAssessment[[#This Row],[ID]],tblTopicMapping[ID],tblTopicMapping[Relevant to Organization]))</f>
        <v/>
      </c>
      <c r="F68" s="134"/>
      <c r="G68" s="135"/>
      <c r="H68" s="154" t="s">
        <v>323</v>
      </c>
      <c r="I68" s="135"/>
      <c r="J68" s="135"/>
      <c r="K68" s="55" t="str">
        <f>IF(ISBLANK(tblImpactAssessment[[#This Row],[Nature of Impact]]),"",LEFT(tblImpactAssessment[[#This Row],[Nature of Impact]],FIND(" ",tblImpactAssessment[[#This Row],[Nature of Impact]])-1))</f>
        <v/>
      </c>
      <c r="L68" s="55" t="str">
        <f>IF(ISBLANK(tblImpactAssessment[[#This Row],[Nature of Impact]]),"",RIGHT(tblImpactAssessment[[#This Row],[Nature of Impact]],LEN(tblImpactAssessment[[#This Row],[Nature of Impact]])-FIND(" ",tblImpactAssessment[[#This Row],[Nature of Impact]])))</f>
        <v/>
      </c>
      <c r="M68" s="135"/>
      <c r="N68" s="135"/>
      <c r="O68" s="135" t="str">
        <f>IFERROR(_xlfn.XLOOKUP(tblImpactAssessment[[#This Row],[Scale]],tblScale[Numbered Label],tblScale[Value])+_xlfn.XLOOKUP(tblImpactAssessment[[#This Row],[Scope]],tblScope[Numbered Label],tblScope[Value]),"")</f>
        <v/>
      </c>
      <c r="P68" s="135"/>
      <c r="Q68"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68"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68" s="135"/>
      <c r="T68" s="135"/>
      <c r="U68"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68" s="135"/>
      <c r="W68"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68" s="135"/>
    </row>
    <row r="69" spans="2:24" ht="25.5" customHeight="1" x14ac:dyDescent="0.25">
      <c r="B69" s="151">
        <v>14</v>
      </c>
      <c r="C69" s="49" t="str">
        <f>LEFT(_xlfn.XLOOKUP(tblImpactAssessment[[#This Row],[ID]],tblTopicMapping[ID],tblTopicMapping[Dimension]),1)</f>
        <v>E</v>
      </c>
      <c r="D69" s="140" t="str">
        <f>_xlfn.XLOOKUP(tblImpactAssessment[[#This Row],[ID]],tblTopicMapping[ID],tblTopicMapping[Organization''s Topic])</f>
        <v>Materials &amp; Packaging</v>
      </c>
      <c r="E69" s="140" t="str">
        <f>IF(_xlfn.XLOOKUP(tblImpactAssessment[[#This Row],[ID]],tblTopicMapping[ID],tblTopicMapping[Relevant to Organization])=0,"",_xlfn.XLOOKUP(tblImpactAssessment[[#This Row],[ID]],tblTopicMapping[ID],tblTopicMapping[Relevant to Organization]))</f>
        <v/>
      </c>
      <c r="F69" s="134"/>
      <c r="G69" s="135"/>
      <c r="H69" s="154" t="s">
        <v>324</v>
      </c>
      <c r="I69" s="135"/>
      <c r="J69" s="135"/>
      <c r="K69" s="55" t="str">
        <f>IF(ISBLANK(tblImpactAssessment[[#This Row],[Nature of Impact]]),"",LEFT(tblImpactAssessment[[#This Row],[Nature of Impact]],FIND(" ",tblImpactAssessment[[#This Row],[Nature of Impact]])-1))</f>
        <v/>
      </c>
      <c r="L69" s="55" t="str">
        <f>IF(ISBLANK(tblImpactAssessment[[#This Row],[Nature of Impact]]),"",RIGHT(tblImpactAssessment[[#This Row],[Nature of Impact]],LEN(tblImpactAssessment[[#This Row],[Nature of Impact]])-FIND(" ",tblImpactAssessment[[#This Row],[Nature of Impact]])))</f>
        <v/>
      </c>
      <c r="M69" s="135"/>
      <c r="N69" s="135"/>
      <c r="O69" s="135" t="str">
        <f>IFERROR(_xlfn.XLOOKUP(tblImpactAssessment[[#This Row],[Scale]],tblScale[Numbered Label],tblScale[Value])+_xlfn.XLOOKUP(tblImpactAssessment[[#This Row],[Scope]],tblScope[Numbered Label],tblScope[Value]),"")</f>
        <v/>
      </c>
      <c r="P69" s="135"/>
      <c r="Q69"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69"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69" s="135"/>
      <c r="T69" s="135"/>
      <c r="U69"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69" s="135"/>
      <c r="W69"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69" s="135"/>
    </row>
    <row r="70" spans="2:24" ht="25.5" customHeight="1" x14ac:dyDescent="0.25">
      <c r="B70" s="151">
        <v>14</v>
      </c>
      <c r="C70" s="49" t="str">
        <f>LEFT(_xlfn.XLOOKUP(tblImpactAssessment[[#This Row],[ID]],tblTopicMapping[ID],tblTopicMapping[Dimension]),1)</f>
        <v>E</v>
      </c>
      <c r="D70" s="140" t="str">
        <f>_xlfn.XLOOKUP(tblImpactAssessment[[#This Row],[ID]],tblTopicMapping[ID],tblTopicMapping[Organization''s Topic])</f>
        <v>Materials &amp; Packaging</v>
      </c>
      <c r="E70" s="140" t="str">
        <f>IF(_xlfn.XLOOKUP(tblImpactAssessment[[#This Row],[ID]],tblTopicMapping[ID],tblTopicMapping[Relevant to Organization])=0,"",_xlfn.XLOOKUP(tblImpactAssessment[[#This Row],[ID]],tblTopicMapping[ID],tblTopicMapping[Relevant to Organization]))</f>
        <v/>
      </c>
      <c r="F70" s="134"/>
      <c r="G70" s="135"/>
      <c r="H70" s="154" t="s">
        <v>434</v>
      </c>
      <c r="I70" s="135"/>
      <c r="J70" s="135"/>
      <c r="K70" s="55" t="str">
        <f>IF(ISBLANK(tblImpactAssessment[[#This Row],[Nature of Impact]]),"",LEFT(tblImpactAssessment[[#This Row],[Nature of Impact]],FIND(" ",tblImpactAssessment[[#This Row],[Nature of Impact]])-1))</f>
        <v/>
      </c>
      <c r="L70" s="55" t="str">
        <f>IF(ISBLANK(tblImpactAssessment[[#This Row],[Nature of Impact]]),"",RIGHT(tblImpactAssessment[[#This Row],[Nature of Impact]],LEN(tblImpactAssessment[[#This Row],[Nature of Impact]])-FIND(" ",tblImpactAssessment[[#This Row],[Nature of Impact]])))</f>
        <v/>
      </c>
      <c r="M70" s="135"/>
      <c r="N70" s="135"/>
      <c r="O70" s="135" t="str">
        <f>IFERROR(_xlfn.XLOOKUP(tblImpactAssessment[[#This Row],[Scale]],tblScale[Numbered Label],tblScale[Value])+_xlfn.XLOOKUP(tblImpactAssessment[[#This Row],[Scope]],tblScope[Numbered Label],tblScope[Value]),"")</f>
        <v/>
      </c>
      <c r="P70" s="135"/>
      <c r="Q70"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70"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70" s="135"/>
      <c r="T70" s="135"/>
      <c r="U70"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70" s="135"/>
      <c r="W70"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70" s="135"/>
    </row>
    <row r="71" spans="2:24" ht="25.5" customHeight="1" x14ac:dyDescent="0.25">
      <c r="B71" s="151">
        <v>14</v>
      </c>
      <c r="C71" s="49" t="str">
        <f>LEFT(_xlfn.XLOOKUP(tblImpactAssessment[[#This Row],[ID]],tblTopicMapping[ID],tblTopicMapping[Dimension]),1)</f>
        <v>E</v>
      </c>
      <c r="D71" s="140" t="str">
        <f>_xlfn.XLOOKUP(tblImpactAssessment[[#This Row],[ID]],tblTopicMapping[ID],tblTopicMapping[Organization''s Topic])</f>
        <v>Materials &amp; Packaging</v>
      </c>
      <c r="E71" s="140" t="str">
        <f>IF(_xlfn.XLOOKUP(tblImpactAssessment[[#This Row],[ID]],tblTopicMapping[ID],tblTopicMapping[Relevant to Organization])=0,"",_xlfn.XLOOKUP(tblImpactAssessment[[#This Row],[ID]],tblTopicMapping[ID],tblTopicMapping[Relevant to Organization]))</f>
        <v/>
      </c>
      <c r="F71" s="134"/>
      <c r="G71" s="135"/>
      <c r="H71" s="154" t="s">
        <v>435</v>
      </c>
      <c r="I71" s="135"/>
      <c r="J71" s="135"/>
      <c r="K71" s="55" t="str">
        <f>IF(ISBLANK(tblImpactAssessment[[#This Row],[Nature of Impact]]),"",LEFT(tblImpactAssessment[[#This Row],[Nature of Impact]],FIND(" ",tblImpactAssessment[[#This Row],[Nature of Impact]])-1))</f>
        <v/>
      </c>
      <c r="L71" s="55" t="str">
        <f>IF(ISBLANK(tblImpactAssessment[[#This Row],[Nature of Impact]]),"",RIGHT(tblImpactAssessment[[#This Row],[Nature of Impact]],LEN(tblImpactAssessment[[#This Row],[Nature of Impact]])-FIND(" ",tblImpactAssessment[[#This Row],[Nature of Impact]])))</f>
        <v/>
      </c>
      <c r="M71" s="135"/>
      <c r="N71" s="135"/>
      <c r="O71" s="135" t="str">
        <f>IFERROR(_xlfn.XLOOKUP(tblImpactAssessment[[#This Row],[Scale]],tblScale[Numbered Label],tblScale[Value])+_xlfn.XLOOKUP(tblImpactAssessment[[#This Row],[Scope]],tblScope[Numbered Label],tblScope[Value]),"")</f>
        <v/>
      </c>
      <c r="P71" s="135"/>
      <c r="Q71"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71" s="54"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71" s="135"/>
      <c r="T71" s="135"/>
      <c r="U71" s="54"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71" s="135"/>
      <c r="W71"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71" s="135"/>
    </row>
    <row r="72" spans="2:24" ht="25.5" customHeight="1" x14ac:dyDescent="0.25">
      <c r="B72" s="151">
        <v>15</v>
      </c>
      <c r="C72" s="49" t="str">
        <f>LEFT(_xlfn.XLOOKUP(tblImpactAssessment[[#This Row],[ID]],tblTopicMapping[ID],tblTopicMapping[Dimension]),1)</f>
        <v>E</v>
      </c>
      <c r="D72" s="140" t="str">
        <f>_xlfn.XLOOKUP(tblImpactAssessment[[#This Row],[ID]],tblTopicMapping[ID],tblTopicMapping[Organization''s Topic])</f>
        <v>Soil Health &amp; Quality</v>
      </c>
      <c r="E72" s="140" t="str">
        <f>IF(_xlfn.XLOOKUP(tblImpactAssessment[[#This Row],[ID]],tblTopicMapping[ID],tblTopicMapping[Relevant to Organization])=0,"",_xlfn.XLOOKUP(tblImpactAssessment[[#This Row],[ID]],tblTopicMapping[ID],tblTopicMapping[Relevant to Organization]))</f>
        <v/>
      </c>
      <c r="F72" s="134"/>
      <c r="G72" s="135"/>
      <c r="H72" s="154" t="s">
        <v>304</v>
      </c>
      <c r="I72" s="135"/>
      <c r="J72" s="135"/>
      <c r="K72" s="55" t="str">
        <f>IF(ISBLANK(tblImpactAssessment[[#This Row],[Nature of Impact]]),"",LEFT(tblImpactAssessment[[#This Row],[Nature of Impact]],FIND(" ",tblImpactAssessment[[#This Row],[Nature of Impact]])-1))</f>
        <v/>
      </c>
      <c r="L72" s="55" t="str">
        <f>IF(ISBLANK(tblImpactAssessment[[#This Row],[Nature of Impact]]),"",RIGHT(tblImpactAssessment[[#This Row],[Nature of Impact]],LEN(tblImpactAssessment[[#This Row],[Nature of Impact]])-FIND(" ",tblImpactAssessment[[#This Row],[Nature of Impact]])))</f>
        <v/>
      </c>
      <c r="M72" s="135"/>
      <c r="N72" s="135"/>
      <c r="O72" s="135" t="str">
        <f>IFERROR(_xlfn.XLOOKUP(tblImpactAssessment[[#This Row],[Scale]],tblScale[Numbered Label],tblScale[Value])+_xlfn.XLOOKUP(tblImpactAssessment[[#This Row],[Scope]],tblScope[Numbered Label],tblScope[Value]),"")</f>
        <v/>
      </c>
      <c r="P72" s="135"/>
      <c r="Q72"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72"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72" s="135"/>
      <c r="T72" s="135"/>
      <c r="U72"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72" s="135"/>
      <c r="W72"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72" s="135"/>
    </row>
    <row r="73" spans="2:24" ht="25.5" customHeight="1" x14ac:dyDescent="0.25">
      <c r="B73" s="151">
        <v>15</v>
      </c>
      <c r="C73" s="49" t="str">
        <f>LEFT(_xlfn.XLOOKUP(tblImpactAssessment[[#This Row],[ID]],tblTopicMapping[ID],tblTopicMapping[Dimension]),1)</f>
        <v>E</v>
      </c>
      <c r="D73" s="140" t="str">
        <f>_xlfn.XLOOKUP(tblImpactAssessment[[#This Row],[ID]],tblTopicMapping[ID],tblTopicMapping[Organization''s Topic])</f>
        <v>Soil Health &amp; Quality</v>
      </c>
      <c r="E73" s="140" t="str">
        <f>IF(_xlfn.XLOOKUP(tblImpactAssessment[[#This Row],[ID]],tblTopicMapping[ID],tblTopicMapping[Relevant to Organization])=0,"",_xlfn.XLOOKUP(tblImpactAssessment[[#This Row],[ID]],tblTopicMapping[ID],tblTopicMapping[Relevant to Organization]))</f>
        <v/>
      </c>
      <c r="F73" s="134"/>
      <c r="G73" s="135"/>
      <c r="H73" s="154" t="s">
        <v>436</v>
      </c>
      <c r="I73" s="135"/>
      <c r="J73" s="135"/>
      <c r="K73" s="55" t="str">
        <f>IF(ISBLANK(tblImpactAssessment[[#This Row],[Nature of Impact]]),"",LEFT(tblImpactAssessment[[#This Row],[Nature of Impact]],FIND(" ",tblImpactAssessment[[#This Row],[Nature of Impact]])-1))</f>
        <v/>
      </c>
      <c r="L73" s="55" t="str">
        <f>IF(ISBLANK(tblImpactAssessment[[#This Row],[Nature of Impact]]),"",RIGHT(tblImpactAssessment[[#This Row],[Nature of Impact]],LEN(tblImpactAssessment[[#This Row],[Nature of Impact]])-FIND(" ",tblImpactAssessment[[#This Row],[Nature of Impact]])))</f>
        <v/>
      </c>
      <c r="M73" s="135"/>
      <c r="N73" s="135"/>
      <c r="O73" s="135" t="str">
        <f>IFERROR(_xlfn.XLOOKUP(tblImpactAssessment[[#This Row],[Scale]],tblScale[Numbered Label],tblScale[Value])+_xlfn.XLOOKUP(tblImpactAssessment[[#This Row],[Scope]],tblScope[Numbered Label],tblScope[Value]),"")</f>
        <v/>
      </c>
      <c r="P73" s="135"/>
      <c r="Q73"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73"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73" s="135"/>
      <c r="T73" s="135"/>
      <c r="U73"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73" s="135"/>
      <c r="W73"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73" s="135"/>
    </row>
    <row r="74" spans="2:24" ht="25.5" customHeight="1" x14ac:dyDescent="0.25">
      <c r="B74" s="151">
        <v>15</v>
      </c>
      <c r="C74" s="49" t="str">
        <f>LEFT(_xlfn.XLOOKUP(tblImpactAssessment[[#This Row],[ID]],tblTopicMapping[ID],tblTopicMapping[Dimension]),1)</f>
        <v>E</v>
      </c>
      <c r="D74" s="140" t="str">
        <f>_xlfn.XLOOKUP(tblImpactAssessment[[#This Row],[ID]],tblTopicMapping[ID],tblTopicMapping[Organization''s Topic])</f>
        <v>Soil Health &amp; Quality</v>
      </c>
      <c r="E74" s="140" t="str">
        <f>IF(_xlfn.XLOOKUP(tblImpactAssessment[[#This Row],[ID]],tblTopicMapping[ID],tblTopicMapping[Relevant to Organization])=0,"",_xlfn.XLOOKUP(tblImpactAssessment[[#This Row],[ID]],tblTopicMapping[ID],tblTopicMapping[Relevant to Organization]))</f>
        <v/>
      </c>
      <c r="F74" s="134"/>
      <c r="G74" s="135"/>
      <c r="H74" s="154" t="s">
        <v>437</v>
      </c>
      <c r="I74" s="135"/>
      <c r="J74" s="135"/>
      <c r="K74" s="55" t="str">
        <f>IF(ISBLANK(tblImpactAssessment[[#This Row],[Nature of Impact]]),"",LEFT(tblImpactAssessment[[#This Row],[Nature of Impact]],FIND(" ",tblImpactAssessment[[#This Row],[Nature of Impact]])-1))</f>
        <v/>
      </c>
      <c r="L74" s="55" t="str">
        <f>IF(ISBLANK(tblImpactAssessment[[#This Row],[Nature of Impact]]),"",RIGHT(tblImpactAssessment[[#This Row],[Nature of Impact]],LEN(tblImpactAssessment[[#This Row],[Nature of Impact]])-FIND(" ",tblImpactAssessment[[#This Row],[Nature of Impact]])))</f>
        <v/>
      </c>
      <c r="M74" s="135"/>
      <c r="N74" s="135"/>
      <c r="O74" s="135" t="str">
        <f>IFERROR(_xlfn.XLOOKUP(tblImpactAssessment[[#This Row],[Scale]],tblScale[Numbered Label],tblScale[Value])+_xlfn.XLOOKUP(tblImpactAssessment[[#This Row],[Scope]],tblScope[Numbered Label],tblScope[Value]),"")</f>
        <v/>
      </c>
      <c r="P74" s="135"/>
      <c r="Q74"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74"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74" s="135"/>
      <c r="T74" s="135"/>
      <c r="U74"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74" s="135"/>
      <c r="W74"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74" s="135"/>
    </row>
    <row r="75" spans="2:24" ht="25.5" customHeight="1" x14ac:dyDescent="0.25">
      <c r="B75" s="151">
        <v>15</v>
      </c>
      <c r="C75" s="49" t="str">
        <f>LEFT(_xlfn.XLOOKUP(tblImpactAssessment[[#This Row],[ID]],tblTopicMapping[ID],tblTopicMapping[Dimension]),1)</f>
        <v>E</v>
      </c>
      <c r="D75" s="140" t="str">
        <f>_xlfn.XLOOKUP(tblImpactAssessment[[#This Row],[ID]],tblTopicMapping[ID],tblTopicMapping[Organization''s Topic])</f>
        <v>Soil Health &amp; Quality</v>
      </c>
      <c r="E75" s="140" t="str">
        <f>IF(_xlfn.XLOOKUP(tblImpactAssessment[[#This Row],[ID]],tblTopicMapping[ID],tblTopicMapping[Relevant to Organization])=0,"",_xlfn.XLOOKUP(tblImpactAssessment[[#This Row],[ID]],tblTopicMapping[ID],tblTopicMapping[Relevant to Organization]))</f>
        <v/>
      </c>
      <c r="F75" s="134"/>
      <c r="G75" s="135"/>
      <c r="H75" s="154" t="s">
        <v>438</v>
      </c>
      <c r="I75" s="135"/>
      <c r="J75" s="135"/>
      <c r="K75" s="55" t="str">
        <f>IF(ISBLANK(tblImpactAssessment[[#This Row],[Nature of Impact]]),"",LEFT(tblImpactAssessment[[#This Row],[Nature of Impact]],FIND(" ",tblImpactAssessment[[#This Row],[Nature of Impact]])-1))</f>
        <v/>
      </c>
      <c r="L75" s="55" t="str">
        <f>IF(ISBLANK(tblImpactAssessment[[#This Row],[Nature of Impact]]),"",RIGHT(tblImpactAssessment[[#This Row],[Nature of Impact]],LEN(tblImpactAssessment[[#This Row],[Nature of Impact]])-FIND(" ",tblImpactAssessment[[#This Row],[Nature of Impact]])))</f>
        <v/>
      </c>
      <c r="M75" s="135"/>
      <c r="N75" s="135"/>
      <c r="O75" s="135" t="str">
        <f>IFERROR(_xlfn.XLOOKUP(tblImpactAssessment[[#This Row],[Scale]],tblScale[Numbered Label],tblScale[Value])+_xlfn.XLOOKUP(tblImpactAssessment[[#This Row],[Scope]],tblScope[Numbered Label],tblScope[Value]),"")</f>
        <v/>
      </c>
      <c r="P75" s="135"/>
      <c r="Q75"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75" s="54"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75" s="135"/>
      <c r="T75" s="135"/>
      <c r="U75" s="54"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75" s="135"/>
      <c r="W75"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75" s="135"/>
    </row>
    <row r="76" spans="2:24" ht="25.5" customHeight="1" x14ac:dyDescent="0.25">
      <c r="B76" s="151">
        <v>16</v>
      </c>
      <c r="C76" s="49" t="str">
        <f>LEFT(_xlfn.XLOOKUP(tblImpactAssessment[[#This Row],[ID]],tblTopicMapping[ID],tblTopicMapping[Dimension]),1)</f>
        <v>E</v>
      </c>
      <c r="D76" s="140" t="str">
        <f>_xlfn.XLOOKUP(tblImpactAssessment[[#This Row],[ID]],tblTopicMapping[ID],tblTopicMapping[Organization''s Topic])</f>
        <v>Waste &amp; Resource Recovery</v>
      </c>
      <c r="E76" s="140" t="str">
        <f>IF(_xlfn.XLOOKUP(tblImpactAssessment[[#This Row],[ID]],tblTopicMapping[ID],tblTopicMapping[Relevant to Organization])=0,"",_xlfn.XLOOKUP(tblImpactAssessment[[#This Row],[ID]],tblTopicMapping[ID],tblTopicMapping[Relevant to Organization]))</f>
        <v/>
      </c>
      <c r="F76" s="134"/>
      <c r="G76" s="135"/>
      <c r="H76" s="154" t="s">
        <v>305</v>
      </c>
      <c r="I76" s="135"/>
      <c r="J76" s="135"/>
      <c r="K76" s="55" t="str">
        <f>IF(ISBLANK(tblImpactAssessment[[#This Row],[Nature of Impact]]),"",LEFT(tblImpactAssessment[[#This Row],[Nature of Impact]],FIND(" ",tblImpactAssessment[[#This Row],[Nature of Impact]])-1))</f>
        <v/>
      </c>
      <c r="L76" s="55" t="str">
        <f>IF(ISBLANK(tblImpactAssessment[[#This Row],[Nature of Impact]]),"",RIGHT(tblImpactAssessment[[#This Row],[Nature of Impact]],LEN(tblImpactAssessment[[#This Row],[Nature of Impact]])-FIND(" ",tblImpactAssessment[[#This Row],[Nature of Impact]])))</f>
        <v/>
      </c>
      <c r="M76" s="135"/>
      <c r="N76" s="135"/>
      <c r="O76" s="135" t="str">
        <f>IFERROR(_xlfn.XLOOKUP(tblImpactAssessment[[#This Row],[Scale]],tblScale[Numbered Label],tblScale[Value])+_xlfn.XLOOKUP(tblImpactAssessment[[#This Row],[Scope]],tblScope[Numbered Label],tblScope[Value]),"")</f>
        <v/>
      </c>
      <c r="P76" s="135"/>
      <c r="Q76"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76"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76" s="135"/>
      <c r="T76" s="135"/>
      <c r="U76"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76" s="135"/>
      <c r="W76"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76" s="135"/>
    </row>
    <row r="77" spans="2:24" ht="25.5" customHeight="1" x14ac:dyDescent="0.25">
      <c r="B77" s="151">
        <v>16</v>
      </c>
      <c r="C77" s="49" t="str">
        <f>LEFT(_xlfn.XLOOKUP(tblImpactAssessment[[#This Row],[ID]],tblTopicMapping[ID],tblTopicMapping[Dimension]),1)</f>
        <v>E</v>
      </c>
      <c r="D77" s="140" t="str">
        <f>_xlfn.XLOOKUP(tblImpactAssessment[[#This Row],[ID]],tblTopicMapping[ID],tblTopicMapping[Organization''s Topic])</f>
        <v>Waste &amp; Resource Recovery</v>
      </c>
      <c r="E77" s="140" t="str">
        <f>IF(_xlfn.XLOOKUP(tblImpactAssessment[[#This Row],[ID]],tblTopicMapping[ID],tblTopicMapping[Relevant to Organization])=0,"",_xlfn.XLOOKUP(tblImpactAssessment[[#This Row],[ID]],tblTopicMapping[ID],tblTopicMapping[Relevant to Organization]))</f>
        <v/>
      </c>
      <c r="F77" s="134"/>
      <c r="G77" s="135"/>
      <c r="H77" s="154" t="s">
        <v>439</v>
      </c>
      <c r="I77" s="135"/>
      <c r="J77" s="135"/>
      <c r="K77" s="55" t="str">
        <f>IF(ISBLANK(tblImpactAssessment[[#This Row],[Nature of Impact]]),"",LEFT(tblImpactAssessment[[#This Row],[Nature of Impact]],FIND(" ",tblImpactAssessment[[#This Row],[Nature of Impact]])-1))</f>
        <v/>
      </c>
      <c r="L77" s="55" t="str">
        <f>IF(ISBLANK(tblImpactAssessment[[#This Row],[Nature of Impact]]),"",RIGHT(tblImpactAssessment[[#This Row],[Nature of Impact]],LEN(tblImpactAssessment[[#This Row],[Nature of Impact]])-FIND(" ",tblImpactAssessment[[#This Row],[Nature of Impact]])))</f>
        <v/>
      </c>
      <c r="M77" s="135"/>
      <c r="N77" s="135"/>
      <c r="O77" s="135" t="str">
        <f>IFERROR(_xlfn.XLOOKUP(tblImpactAssessment[[#This Row],[Scale]],tblScale[Numbered Label],tblScale[Value])+_xlfn.XLOOKUP(tblImpactAssessment[[#This Row],[Scope]],tblScope[Numbered Label],tblScope[Value]),"")</f>
        <v/>
      </c>
      <c r="P77" s="135"/>
      <c r="Q77"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77"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77" s="135"/>
      <c r="T77" s="135"/>
      <c r="U77"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77" s="135"/>
      <c r="W77"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77" s="135"/>
    </row>
    <row r="78" spans="2:24" ht="25.5" customHeight="1" x14ac:dyDescent="0.25">
      <c r="B78" s="151">
        <v>16</v>
      </c>
      <c r="C78" s="49" t="str">
        <f>LEFT(_xlfn.XLOOKUP(tblImpactAssessment[[#This Row],[ID]],tblTopicMapping[ID],tblTopicMapping[Dimension]),1)</f>
        <v>E</v>
      </c>
      <c r="D78" s="140" t="str">
        <f>_xlfn.XLOOKUP(tblImpactAssessment[[#This Row],[ID]],tblTopicMapping[ID],tblTopicMapping[Organization''s Topic])</f>
        <v>Waste &amp; Resource Recovery</v>
      </c>
      <c r="E78" s="140" t="str">
        <f>IF(_xlfn.XLOOKUP(tblImpactAssessment[[#This Row],[ID]],tblTopicMapping[ID],tblTopicMapping[Relevant to Organization])=0,"",_xlfn.XLOOKUP(tblImpactAssessment[[#This Row],[ID]],tblTopicMapping[ID],tblTopicMapping[Relevant to Organization]))</f>
        <v/>
      </c>
      <c r="F78" s="134"/>
      <c r="G78" s="135"/>
      <c r="H78" s="154" t="s">
        <v>440</v>
      </c>
      <c r="I78" s="135"/>
      <c r="J78" s="135"/>
      <c r="K78" s="55" t="str">
        <f>IF(ISBLANK(tblImpactAssessment[[#This Row],[Nature of Impact]]),"",LEFT(tblImpactAssessment[[#This Row],[Nature of Impact]],FIND(" ",tblImpactAssessment[[#This Row],[Nature of Impact]])-1))</f>
        <v/>
      </c>
      <c r="L78" s="55" t="str">
        <f>IF(ISBLANK(tblImpactAssessment[[#This Row],[Nature of Impact]]),"",RIGHT(tblImpactAssessment[[#This Row],[Nature of Impact]],LEN(tblImpactAssessment[[#This Row],[Nature of Impact]])-FIND(" ",tblImpactAssessment[[#This Row],[Nature of Impact]])))</f>
        <v/>
      </c>
      <c r="M78" s="135"/>
      <c r="N78" s="135"/>
      <c r="O78" s="135" t="str">
        <f>IFERROR(_xlfn.XLOOKUP(tblImpactAssessment[[#This Row],[Scale]],tblScale[Numbered Label],tblScale[Value])+_xlfn.XLOOKUP(tblImpactAssessment[[#This Row],[Scope]],tblScope[Numbered Label],tblScope[Value]),"")</f>
        <v/>
      </c>
      <c r="P78" s="135"/>
      <c r="Q78"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78"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78" s="135"/>
      <c r="T78" s="135"/>
      <c r="U78"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78" s="135"/>
      <c r="W78"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78" s="135"/>
    </row>
    <row r="79" spans="2:24" ht="25.5" customHeight="1" x14ac:dyDescent="0.25">
      <c r="B79" s="151">
        <v>16</v>
      </c>
      <c r="C79" s="49" t="str">
        <f>LEFT(_xlfn.XLOOKUP(tblImpactAssessment[[#This Row],[ID]],tblTopicMapping[ID],tblTopicMapping[Dimension]),1)</f>
        <v>E</v>
      </c>
      <c r="D79" s="140" t="str">
        <f>_xlfn.XLOOKUP(tblImpactAssessment[[#This Row],[ID]],tblTopicMapping[ID],tblTopicMapping[Organization''s Topic])</f>
        <v>Waste &amp; Resource Recovery</v>
      </c>
      <c r="E79" s="140" t="str">
        <f>IF(_xlfn.XLOOKUP(tblImpactAssessment[[#This Row],[ID]],tblTopicMapping[ID],tblTopicMapping[Relevant to Organization])=0,"",_xlfn.XLOOKUP(tblImpactAssessment[[#This Row],[ID]],tblTopicMapping[ID],tblTopicMapping[Relevant to Organization]))</f>
        <v/>
      </c>
      <c r="F79" s="134"/>
      <c r="G79" s="135"/>
      <c r="H79" s="154" t="s">
        <v>441</v>
      </c>
      <c r="I79" s="135"/>
      <c r="J79" s="135"/>
      <c r="K79" s="55" t="str">
        <f>IF(ISBLANK(tblImpactAssessment[[#This Row],[Nature of Impact]]),"",LEFT(tblImpactAssessment[[#This Row],[Nature of Impact]],FIND(" ",tblImpactAssessment[[#This Row],[Nature of Impact]])-1))</f>
        <v/>
      </c>
      <c r="L79" s="55" t="str">
        <f>IF(ISBLANK(tblImpactAssessment[[#This Row],[Nature of Impact]]),"",RIGHT(tblImpactAssessment[[#This Row],[Nature of Impact]],LEN(tblImpactAssessment[[#This Row],[Nature of Impact]])-FIND(" ",tblImpactAssessment[[#This Row],[Nature of Impact]])))</f>
        <v/>
      </c>
      <c r="M79" s="135"/>
      <c r="N79" s="135"/>
      <c r="O79" s="135" t="str">
        <f>IFERROR(_xlfn.XLOOKUP(tblImpactAssessment[[#This Row],[Scale]],tblScale[Numbered Label],tblScale[Value])+_xlfn.XLOOKUP(tblImpactAssessment[[#This Row],[Scope]],tblScope[Numbered Label],tblScope[Value]),"")</f>
        <v/>
      </c>
      <c r="P79" s="135"/>
      <c r="Q79"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79" s="54"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79" s="135"/>
      <c r="T79" s="135"/>
      <c r="U79" s="54"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79" s="135"/>
      <c r="W79"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79" s="135"/>
    </row>
    <row r="80" spans="2:24" ht="25.5" customHeight="1" x14ac:dyDescent="0.25">
      <c r="B80" s="151">
        <v>17</v>
      </c>
      <c r="C80" s="49" t="str">
        <f>LEFT(_xlfn.XLOOKUP(tblImpactAssessment[[#This Row],[ID]],tblTopicMapping[ID],tblTopicMapping[Dimension]),1)</f>
        <v>S</v>
      </c>
      <c r="D80" s="140" t="str">
        <f>_xlfn.XLOOKUP(tblImpactAssessment[[#This Row],[ID]],tblTopicMapping[ID],tblTopicMapping[Organization''s Topic])</f>
        <v>Working Conditions &amp; Labor Practices</v>
      </c>
      <c r="E80" s="140" t="str">
        <f>IF(_xlfn.XLOOKUP(tblImpactAssessment[[#This Row],[ID]],tblTopicMapping[ID],tblTopicMapping[Relevant to Organization])=0,"",_xlfn.XLOOKUP(tblImpactAssessment[[#This Row],[ID]],tblTopicMapping[ID],tblTopicMapping[Relevant to Organization]))</f>
        <v/>
      </c>
      <c r="F80" s="134"/>
      <c r="G80" s="135"/>
      <c r="H80" s="154" t="s">
        <v>306</v>
      </c>
      <c r="I80" s="135"/>
      <c r="J80" s="135"/>
      <c r="K80" s="55" t="str">
        <f>IF(ISBLANK(tblImpactAssessment[[#This Row],[Nature of Impact]]),"",LEFT(tblImpactAssessment[[#This Row],[Nature of Impact]],FIND(" ",tblImpactAssessment[[#This Row],[Nature of Impact]])-1))</f>
        <v/>
      </c>
      <c r="L80" s="55" t="str">
        <f>IF(ISBLANK(tblImpactAssessment[[#This Row],[Nature of Impact]]),"",RIGHT(tblImpactAssessment[[#This Row],[Nature of Impact]],LEN(tblImpactAssessment[[#This Row],[Nature of Impact]])-FIND(" ",tblImpactAssessment[[#This Row],[Nature of Impact]])))</f>
        <v/>
      </c>
      <c r="M80" s="135"/>
      <c r="N80" s="135"/>
      <c r="O80" s="135" t="str">
        <f>IFERROR(_xlfn.XLOOKUP(tblImpactAssessment[[#This Row],[Scale]],tblScale[Numbered Label],tblScale[Value])+_xlfn.XLOOKUP(tblImpactAssessment[[#This Row],[Scope]],tblScope[Numbered Label],tblScope[Value]),"")</f>
        <v/>
      </c>
      <c r="P80" s="135"/>
      <c r="Q80"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80"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80" s="135"/>
      <c r="T80" s="135"/>
      <c r="U80"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80" s="135"/>
      <c r="W80"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80" s="135"/>
    </row>
    <row r="81" spans="2:24" ht="25.5" customHeight="1" x14ac:dyDescent="0.25">
      <c r="B81" s="151">
        <v>17</v>
      </c>
      <c r="C81" s="49" t="str">
        <f>LEFT(_xlfn.XLOOKUP(tblImpactAssessment[[#This Row],[ID]],tblTopicMapping[ID],tblTopicMapping[Dimension]),1)</f>
        <v>S</v>
      </c>
      <c r="D81" s="140" t="str">
        <f>_xlfn.XLOOKUP(tblImpactAssessment[[#This Row],[ID]],tblTopicMapping[ID],tblTopicMapping[Organization''s Topic])</f>
        <v>Working Conditions &amp; Labor Practices</v>
      </c>
      <c r="E81" s="140" t="str">
        <f>IF(_xlfn.XLOOKUP(tblImpactAssessment[[#This Row],[ID]],tblTopicMapping[ID],tblTopicMapping[Relevant to Organization])=0,"",_xlfn.XLOOKUP(tblImpactAssessment[[#This Row],[ID]],tblTopicMapping[ID],tblTopicMapping[Relevant to Organization]))</f>
        <v/>
      </c>
      <c r="F81" s="134"/>
      <c r="G81" s="135"/>
      <c r="H81" s="154" t="s">
        <v>442</v>
      </c>
      <c r="I81" s="135"/>
      <c r="J81" s="135"/>
      <c r="K81" s="55" t="str">
        <f>IF(ISBLANK(tblImpactAssessment[[#This Row],[Nature of Impact]]),"",LEFT(tblImpactAssessment[[#This Row],[Nature of Impact]],FIND(" ",tblImpactAssessment[[#This Row],[Nature of Impact]])-1))</f>
        <v/>
      </c>
      <c r="L81" s="55" t="str">
        <f>IF(ISBLANK(tblImpactAssessment[[#This Row],[Nature of Impact]]),"",RIGHT(tblImpactAssessment[[#This Row],[Nature of Impact]],LEN(tblImpactAssessment[[#This Row],[Nature of Impact]])-FIND(" ",tblImpactAssessment[[#This Row],[Nature of Impact]])))</f>
        <v/>
      </c>
      <c r="M81" s="135"/>
      <c r="N81" s="135"/>
      <c r="O81" s="135" t="str">
        <f>IFERROR(_xlfn.XLOOKUP(tblImpactAssessment[[#This Row],[Scale]],tblScale[Numbered Label],tblScale[Value])+_xlfn.XLOOKUP(tblImpactAssessment[[#This Row],[Scope]],tblScope[Numbered Label],tblScope[Value]),"")</f>
        <v/>
      </c>
      <c r="P81" s="135"/>
      <c r="Q81"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81"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81" s="135"/>
      <c r="T81" s="135"/>
      <c r="U81"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81" s="135"/>
      <c r="W81"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81" s="135"/>
    </row>
    <row r="82" spans="2:24" ht="25.5" customHeight="1" x14ac:dyDescent="0.25">
      <c r="B82" s="151">
        <v>17</v>
      </c>
      <c r="C82" s="49" t="str">
        <f>LEFT(_xlfn.XLOOKUP(tblImpactAssessment[[#This Row],[ID]],tblTopicMapping[ID],tblTopicMapping[Dimension]),1)</f>
        <v>S</v>
      </c>
      <c r="D82" s="140" t="str">
        <f>_xlfn.XLOOKUP(tblImpactAssessment[[#This Row],[ID]],tblTopicMapping[ID],tblTopicMapping[Organization''s Topic])</f>
        <v>Working Conditions &amp; Labor Practices</v>
      </c>
      <c r="E82" s="140" t="str">
        <f>IF(_xlfn.XLOOKUP(tblImpactAssessment[[#This Row],[ID]],tblTopicMapping[ID],tblTopicMapping[Relevant to Organization])=0,"",_xlfn.XLOOKUP(tblImpactAssessment[[#This Row],[ID]],tblTopicMapping[ID],tblTopicMapping[Relevant to Organization]))</f>
        <v/>
      </c>
      <c r="F82" s="134"/>
      <c r="G82" s="135"/>
      <c r="H82" s="154" t="s">
        <v>443</v>
      </c>
      <c r="I82" s="135"/>
      <c r="J82" s="135"/>
      <c r="K82" s="55" t="str">
        <f>IF(ISBLANK(tblImpactAssessment[[#This Row],[Nature of Impact]]),"",LEFT(tblImpactAssessment[[#This Row],[Nature of Impact]],FIND(" ",tblImpactAssessment[[#This Row],[Nature of Impact]])-1))</f>
        <v/>
      </c>
      <c r="L82" s="55" t="str">
        <f>IF(ISBLANK(tblImpactAssessment[[#This Row],[Nature of Impact]]),"",RIGHT(tblImpactAssessment[[#This Row],[Nature of Impact]],LEN(tblImpactAssessment[[#This Row],[Nature of Impact]])-FIND(" ",tblImpactAssessment[[#This Row],[Nature of Impact]])))</f>
        <v/>
      </c>
      <c r="M82" s="135"/>
      <c r="N82" s="135"/>
      <c r="O82" s="135" t="str">
        <f>IFERROR(_xlfn.XLOOKUP(tblImpactAssessment[[#This Row],[Scale]],tblScale[Numbered Label],tblScale[Value])+_xlfn.XLOOKUP(tblImpactAssessment[[#This Row],[Scope]],tblScope[Numbered Label],tblScope[Value]),"")</f>
        <v/>
      </c>
      <c r="P82" s="135"/>
      <c r="Q82"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82"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82" s="135"/>
      <c r="T82" s="135"/>
      <c r="U82"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82" s="135"/>
      <c r="W82"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82" s="135"/>
    </row>
    <row r="83" spans="2:24" ht="25.5" customHeight="1" x14ac:dyDescent="0.25">
      <c r="B83" s="151">
        <v>17</v>
      </c>
      <c r="C83" s="49" t="str">
        <f>LEFT(_xlfn.XLOOKUP(tblImpactAssessment[[#This Row],[ID]],tblTopicMapping[ID],tblTopicMapping[Dimension]),1)</f>
        <v>S</v>
      </c>
      <c r="D83" s="140" t="str">
        <f>_xlfn.XLOOKUP(tblImpactAssessment[[#This Row],[ID]],tblTopicMapping[ID],tblTopicMapping[Organization''s Topic])</f>
        <v>Working Conditions &amp; Labor Practices</v>
      </c>
      <c r="E83" s="140" t="str">
        <f>IF(_xlfn.XLOOKUP(tblImpactAssessment[[#This Row],[ID]],tblTopicMapping[ID],tblTopicMapping[Relevant to Organization])=0,"",_xlfn.XLOOKUP(tblImpactAssessment[[#This Row],[ID]],tblTopicMapping[ID],tblTopicMapping[Relevant to Organization]))</f>
        <v/>
      </c>
      <c r="F83" s="134"/>
      <c r="G83" s="135"/>
      <c r="H83" s="154" t="s">
        <v>444</v>
      </c>
      <c r="I83" s="135"/>
      <c r="J83" s="135"/>
      <c r="K83" s="55" t="str">
        <f>IF(ISBLANK(tblImpactAssessment[[#This Row],[Nature of Impact]]),"",LEFT(tblImpactAssessment[[#This Row],[Nature of Impact]],FIND(" ",tblImpactAssessment[[#This Row],[Nature of Impact]])-1))</f>
        <v/>
      </c>
      <c r="L83" s="55" t="str">
        <f>IF(ISBLANK(tblImpactAssessment[[#This Row],[Nature of Impact]]),"",RIGHT(tblImpactAssessment[[#This Row],[Nature of Impact]],LEN(tblImpactAssessment[[#This Row],[Nature of Impact]])-FIND(" ",tblImpactAssessment[[#This Row],[Nature of Impact]])))</f>
        <v/>
      </c>
      <c r="M83" s="135"/>
      <c r="N83" s="135"/>
      <c r="O83" s="135" t="str">
        <f>IFERROR(_xlfn.XLOOKUP(tblImpactAssessment[[#This Row],[Scale]],tblScale[Numbered Label],tblScale[Value])+_xlfn.XLOOKUP(tblImpactAssessment[[#This Row],[Scope]],tblScope[Numbered Label],tblScope[Value]),"")</f>
        <v/>
      </c>
      <c r="P83" s="135"/>
      <c r="Q83"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83" s="54"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83" s="135"/>
      <c r="T83" s="135"/>
      <c r="U83" s="54"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83" s="135"/>
      <c r="W83"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83" s="135"/>
    </row>
    <row r="84" spans="2:24" ht="25.5" customHeight="1" x14ac:dyDescent="0.25">
      <c r="B84" s="151">
        <v>18</v>
      </c>
      <c r="C84" s="49" t="str">
        <f>LEFT(_xlfn.XLOOKUP(tblImpactAssessment[[#This Row],[ID]],tblTopicMapping[ID],tblTopicMapping[Dimension]),1)</f>
        <v>E</v>
      </c>
      <c r="D84" s="140" t="str">
        <f>_xlfn.XLOOKUP(tblImpactAssessment[[#This Row],[ID]],tblTopicMapping[ID],tblTopicMapping[Organization''s Topic])</f>
        <v>Air Quality</v>
      </c>
      <c r="E84" s="140" t="str">
        <f>IF(_xlfn.XLOOKUP(tblImpactAssessment[[#This Row],[ID]],tblTopicMapping[ID],tblTopicMapping[Relevant to Organization])=0,"",_xlfn.XLOOKUP(tblImpactAssessment[[#This Row],[ID]],tblTopicMapping[ID],tblTopicMapping[Relevant to Organization]))</f>
        <v/>
      </c>
      <c r="F84" s="134"/>
      <c r="G84" s="135"/>
      <c r="H84" s="154" t="s">
        <v>307</v>
      </c>
      <c r="I84" s="135"/>
      <c r="J84" s="135"/>
      <c r="K84" s="55" t="str">
        <f>IF(ISBLANK(tblImpactAssessment[[#This Row],[Nature of Impact]]),"",LEFT(tblImpactAssessment[[#This Row],[Nature of Impact]],FIND(" ",tblImpactAssessment[[#This Row],[Nature of Impact]])-1))</f>
        <v/>
      </c>
      <c r="L84" s="55" t="str">
        <f>IF(ISBLANK(tblImpactAssessment[[#This Row],[Nature of Impact]]),"",RIGHT(tblImpactAssessment[[#This Row],[Nature of Impact]],LEN(tblImpactAssessment[[#This Row],[Nature of Impact]])-FIND(" ",tblImpactAssessment[[#This Row],[Nature of Impact]])))</f>
        <v/>
      </c>
      <c r="M84" s="135"/>
      <c r="N84" s="135"/>
      <c r="O84" s="135" t="str">
        <f>IFERROR(_xlfn.XLOOKUP(tblImpactAssessment[[#This Row],[Scale]],tblScale[Numbered Label],tblScale[Value])+_xlfn.XLOOKUP(tblImpactAssessment[[#This Row],[Scope]],tblScope[Numbered Label],tblScope[Value]),"")</f>
        <v/>
      </c>
      <c r="P84" s="135"/>
      <c r="Q84"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84"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84" s="135"/>
      <c r="T84" s="135"/>
      <c r="U84"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84" s="135"/>
      <c r="W84"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84" s="135"/>
    </row>
    <row r="85" spans="2:24" ht="25.5" customHeight="1" x14ac:dyDescent="0.25">
      <c r="B85" s="151">
        <v>18</v>
      </c>
      <c r="C85" s="49" t="str">
        <f>LEFT(_xlfn.XLOOKUP(tblImpactAssessment[[#This Row],[ID]],tblTopicMapping[ID],tblTopicMapping[Dimension]),1)</f>
        <v>E</v>
      </c>
      <c r="D85" s="140" t="str">
        <f>_xlfn.XLOOKUP(tblImpactAssessment[[#This Row],[ID]],tblTopicMapping[ID],tblTopicMapping[Organization''s Topic])</f>
        <v>Air Quality</v>
      </c>
      <c r="E85" s="140" t="str">
        <f>IF(_xlfn.XLOOKUP(tblImpactAssessment[[#This Row],[ID]],tblTopicMapping[ID],tblTopicMapping[Relevant to Organization])=0,"",_xlfn.XLOOKUP(tblImpactAssessment[[#This Row],[ID]],tblTopicMapping[ID],tblTopicMapping[Relevant to Organization]))</f>
        <v/>
      </c>
      <c r="F85" s="134"/>
      <c r="G85" s="135"/>
      <c r="H85" s="154" t="s">
        <v>445</v>
      </c>
      <c r="I85" s="135"/>
      <c r="J85" s="135"/>
      <c r="K85" s="55" t="str">
        <f>IF(ISBLANK(tblImpactAssessment[[#This Row],[Nature of Impact]]),"",LEFT(tblImpactAssessment[[#This Row],[Nature of Impact]],FIND(" ",tblImpactAssessment[[#This Row],[Nature of Impact]])-1))</f>
        <v/>
      </c>
      <c r="L85" s="55" t="str">
        <f>IF(ISBLANK(tblImpactAssessment[[#This Row],[Nature of Impact]]),"",RIGHT(tblImpactAssessment[[#This Row],[Nature of Impact]],LEN(tblImpactAssessment[[#This Row],[Nature of Impact]])-FIND(" ",tblImpactAssessment[[#This Row],[Nature of Impact]])))</f>
        <v/>
      </c>
      <c r="M85" s="135"/>
      <c r="N85" s="135"/>
      <c r="O85" s="135" t="str">
        <f>IFERROR(_xlfn.XLOOKUP(tblImpactAssessment[[#This Row],[Scale]],tblScale[Numbered Label],tblScale[Value])+_xlfn.XLOOKUP(tblImpactAssessment[[#This Row],[Scope]],tblScope[Numbered Label],tblScope[Value]),"")</f>
        <v/>
      </c>
      <c r="P85" s="135"/>
      <c r="Q85"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85"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85" s="135"/>
      <c r="T85" s="135"/>
      <c r="U85"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85" s="135"/>
      <c r="W85"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85" s="135"/>
    </row>
    <row r="86" spans="2:24" ht="25.5" customHeight="1" x14ac:dyDescent="0.25">
      <c r="B86" s="151">
        <v>18</v>
      </c>
      <c r="C86" s="49" t="str">
        <f>LEFT(_xlfn.XLOOKUP(tblImpactAssessment[[#This Row],[ID]],tblTopicMapping[ID],tblTopicMapping[Dimension]),1)</f>
        <v>E</v>
      </c>
      <c r="D86" s="140" t="str">
        <f>_xlfn.XLOOKUP(tblImpactAssessment[[#This Row],[ID]],tblTopicMapping[ID],tblTopicMapping[Organization''s Topic])</f>
        <v>Air Quality</v>
      </c>
      <c r="E86" s="140" t="str">
        <f>IF(_xlfn.XLOOKUP(tblImpactAssessment[[#This Row],[ID]],tblTopicMapping[ID],tblTopicMapping[Relevant to Organization])=0,"",_xlfn.XLOOKUP(tblImpactAssessment[[#This Row],[ID]],tblTopicMapping[ID],tblTopicMapping[Relevant to Organization]))</f>
        <v/>
      </c>
      <c r="F86" s="134"/>
      <c r="G86" s="135"/>
      <c r="H86" s="154" t="s">
        <v>446</v>
      </c>
      <c r="I86" s="135"/>
      <c r="J86" s="135"/>
      <c r="K86" s="55" t="str">
        <f>IF(ISBLANK(tblImpactAssessment[[#This Row],[Nature of Impact]]),"",LEFT(tblImpactAssessment[[#This Row],[Nature of Impact]],FIND(" ",tblImpactAssessment[[#This Row],[Nature of Impact]])-1))</f>
        <v/>
      </c>
      <c r="L86" s="55" t="str">
        <f>IF(ISBLANK(tblImpactAssessment[[#This Row],[Nature of Impact]]),"",RIGHT(tblImpactAssessment[[#This Row],[Nature of Impact]],LEN(tblImpactAssessment[[#This Row],[Nature of Impact]])-FIND(" ",tblImpactAssessment[[#This Row],[Nature of Impact]])))</f>
        <v/>
      </c>
      <c r="M86" s="135"/>
      <c r="N86" s="135"/>
      <c r="O86" s="135" t="str">
        <f>IFERROR(_xlfn.XLOOKUP(tblImpactAssessment[[#This Row],[Scale]],tblScale[Numbered Label],tblScale[Value])+_xlfn.XLOOKUP(tblImpactAssessment[[#This Row],[Scope]],tblScope[Numbered Label],tblScope[Value]),"")</f>
        <v/>
      </c>
      <c r="P86" s="135"/>
      <c r="Q86"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86"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86" s="135"/>
      <c r="T86" s="135"/>
      <c r="U86"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86" s="135"/>
      <c r="W86"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86" s="135"/>
    </row>
    <row r="87" spans="2:24" ht="25.5" customHeight="1" x14ac:dyDescent="0.25">
      <c r="B87" s="151">
        <v>18</v>
      </c>
      <c r="C87" s="49" t="str">
        <f>LEFT(_xlfn.XLOOKUP(tblImpactAssessment[[#This Row],[ID]],tblTopicMapping[ID],tblTopicMapping[Dimension]),1)</f>
        <v>E</v>
      </c>
      <c r="D87" s="140" t="str">
        <f>_xlfn.XLOOKUP(tblImpactAssessment[[#This Row],[ID]],tblTopicMapping[ID],tblTopicMapping[Organization''s Topic])</f>
        <v>Air Quality</v>
      </c>
      <c r="E87" s="140" t="str">
        <f>IF(_xlfn.XLOOKUP(tblImpactAssessment[[#This Row],[ID]],tblTopicMapping[ID],tblTopicMapping[Relevant to Organization])=0,"",_xlfn.XLOOKUP(tblImpactAssessment[[#This Row],[ID]],tblTopicMapping[ID],tblTopicMapping[Relevant to Organization]))</f>
        <v/>
      </c>
      <c r="F87" s="134"/>
      <c r="G87" s="135"/>
      <c r="H87" s="154" t="s">
        <v>447</v>
      </c>
      <c r="I87" s="135"/>
      <c r="J87" s="135"/>
      <c r="K87" s="55" t="str">
        <f>IF(ISBLANK(tblImpactAssessment[[#This Row],[Nature of Impact]]),"",LEFT(tblImpactAssessment[[#This Row],[Nature of Impact]],FIND(" ",tblImpactAssessment[[#This Row],[Nature of Impact]])-1))</f>
        <v/>
      </c>
      <c r="L87" s="55" t="str">
        <f>IF(ISBLANK(tblImpactAssessment[[#This Row],[Nature of Impact]]),"",RIGHT(tblImpactAssessment[[#This Row],[Nature of Impact]],LEN(tblImpactAssessment[[#This Row],[Nature of Impact]])-FIND(" ",tblImpactAssessment[[#This Row],[Nature of Impact]])))</f>
        <v/>
      </c>
      <c r="M87" s="135"/>
      <c r="N87" s="135"/>
      <c r="O87" s="135" t="str">
        <f>IFERROR(_xlfn.XLOOKUP(tblImpactAssessment[[#This Row],[Scale]],tblScale[Numbered Label],tblScale[Value])+_xlfn.XLOOKUP(tblImpactAssessment[[#This Row],[Scope]],tblScope[Numbered Label],tblScope[Value]),"")</f>
        <v/>
      </c>
      <c r="P87" s="135"/>
      <c r="Q87"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87" s="54"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87" s="135"/>
      <c r="T87" s="135"/>
      <c r="U87" s="54"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87" s="135"/>
      <c r="W87"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87" s="135"/>
    </row>
    <row r="88" spans="2:24" ht="25.5" customHeight="1" x14ac:dyDescent="0.25">
      <c r="B88" s="151">
        <v>19</v>
      </c>
      <c r="C88" s="49" t="str">
        <f>LEFT(_xlfn.XLOOKUP(tblImpactAssessment[[#This Row],[ID]],tblTopicMapping[ID],tblTopicMapping[Dimension]),1)</f>
        <v>E</v>
      </c>
      <c r="D88" s="140" t="str">
        <f>_xlfn.XLOOKUP(tblImpactAssessment[[#This Row],[ID]],tblTopicMapping[ID],tblTopicMapping[Organization''s Topic])</f>
        <v>Biodiversity</v>
      </c>
      <c r="E88" s="140" t="str">
        <f>IF(_xlfn.XLOOKUP(tblImpactAssessment[[#This Row],[ID]],tblTopicMapping[ID],tblTopicMapping[Relevant to Organization])=0,"",_xlfn.XLOOKUP(tblImpactAssessment[[#This Row],[ID]],tblTopicMapping[ID],tblTopicMapping[Relevant to Organization]))</f>
        <v/>
      </c>
      <c r="F88" s="134"/>
      <c r="G88" s="135"/>
      <c r="H88" s="154" t="s">
        <v>338</v>
      </c>
      <c r="I88" s="135"/>
      <c r="J88" s="135"/>
      <c r="K88" s="55" t="str">
        <f>IF(ISBLANK(tblImpactAssessment[[#This Row],[Nature of Impact]]),"",LEFT(tblImpactAssessment[[#This Row],[Nature of Impact]],FIND(" ",tblImpactAssessment[[#This Row],[Nature of Impact]])-1))</f>
        <v/>
      </c>
      <c r="L88" s="55" t="str">
        <f>IF(ISBLANK(tblImpactAssessment[[#This Row],[Nature of Impact]]),"",RIGHT(tblImpactAssessment[[#This Row],[Nature of Impact]],LEN(tblImpactAssessment[[#This Row],[Nature of Impact]])-FIND(" ",tblImpactAssessment[[#This Row],[Nature of Impact]])))</f>
        <v/>
      </c>
      <c r="M88" s="135"/>
      <c r="N88" s="135"/>
      <c r="O88" s="135" t="str">
        <f>IFERROR(_xlfn.XLOOKUP(tblImpactAssessment[[#This Row],[Scale]],tblScale[Numbered Label],tblScale[Value])+_xlfn.XLOOKUP(tblImpactAssessment[[#This Row],[Scope]],tblScope[Numbered Label],tblScope[Value]),"")</f>
        <v/>
      </c>
      <c r="P88" s="135"/>
      <c r="Q88"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88"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88" s="135"/>
      <c r="T88" s="135"/>
      <c r="U88"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88" s="135"/>
      <c r="W88"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88" s="135"/>
    </row>
    <row r="89" spans="2:24" ht="25.5" customHeight="1" x14ac:dyDescent="0.25">
      <c r="B89" s="151">
        <v>19</v>
      </c>
      <c r="C89" s="49" t="str">
        <f>LEFT(_xlfn.XLOOKUP(tblImpactAssessment[[#This Row],[ID]],tblTopicMapping[ID],tblTopicMapping[Dimension]),1)</f>
        <v>E</v>
      </c>
      <c r="D89" s="140" t="str">
        <f>_xlfn.XLOOKUP(tblImpactAssessment[[#This Row],[ID]],tblTopicMapping[ID],tblTopicMapping[Organization''s Topic])</f>
        <v>Biodiversity</v>
      </c>
      <c r="E89" s="140" t="str">
        <f>IF(_xlfn.XLOOKUP(tblImpactAssessment[[#This Row],[ID]],tblTopicMapping[ID],tblTopicMapping[Relevant to Organization])=0,"",_xlfn.XLOOKUP(tblImpactAssessment[[#This Row],[ID]],tblTopicMapping[ID],tblTopicMapping[Relevant to Organization]))</f>
        <v/>
      </c>
      <c r="F89" s="134"/>
      <c r="G89" s="135"/>
      <c r="H89" s="154" t="s">
        <v>448</v>
      </c>
      <c r="I89" s="135"/>
      <c r="J89" s="135"/>
      <c r="K89" s="55" t="str">
        <f>IF(ISBLANK(tblImpactAssessment[[#This Row],[Nature of Impact]]),"",LEFT(tblImpactAssessment[[#This Row],[Nature of Impact]],FIND(" ",tblImpactAssessment[[#This Row],[Nature of Impact]])-1))</f>
        <v/>
      </c>
      <c r="L89" s="55" t="str">
        <f>IF(ISBLANK(tblImpactAssessment[[#This Row],[Nature of Impact]]),"",RIGHT(tblImpactAssessment[[#This Row],[Nature of Impact]],LEN(tblImpactAssessment[[#This Row],[Nature of Impact]])-FIND(" ",tblImpactAssessment[[#This Row],[Nature of Impact]])))</f>
        <v/>
      </c>
      <c r="M89" s="135"/>
      <c r="N89" s="135"/>
      <c r="O89" s="135" t="str">
        <f>IFERROR(_xlfn.XLOOKUP(tblImpactAssessment[[#This Row],[Scale]],tblScale[Numbered Label],tblScale[Value])+_xlfn.XLOOKUP(tblImpactAssessment[[#This Row],[Scope]],tblScope[Numbered Label],tblScope[Value]),"")</f>
        <v/>
      </c>
      <c r="P89" s="135"/>
      <c r="Q89"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89"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89" s="135"/>
      <c r="T89" s="135"/>
      <c r="U89"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89" s="135"/>
      <c r="W89"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89" s="135"/>
    </row>
    <row r="90" spans="2:24" ht="25.5" customHeight="1" x14ac:dyDescent="0.25">
      <c r="B90" s="151">
        <v>19</v>
      </c>
      <c r="C90" s="49" t="str">
        <f>LEFT(_xlfn.XLOOKUP(tblImpactAssessment[[#This Row],[ID]],tblTopicMapping[ID],tblTopicMapping[Dimension]),1)</f>
        <v>E</v>
      </c>
      <c r="D90" s="140" t="str">
        <f>_xlfn.XLOOKUP(tblImpactAssessment[[#This Row],[ID]],tblTopicMapping[ID],tblTopicMapping[Organization''s Topic])</f>
        <v>Biodiversity</v>
      </c>
      <c r="E90" s="140" t="str">
        <f>IF(_xlfn.XLOOKUP(tblImpactAssessment[[#This Row],[ID]],tblTopicMapping[ID],tblTopicMapping[Relevant to Organization])=0,"",_xlfn.XLOOKUP(tblImpactAssessment[[#This Row],[ID]],tblTopicMapping[ID],tblTopicMapping[Relevant to Organization]))</f>
        <v/>
      </c>
      <c r="F90" s="134"/>
      <c r="G90" s="135"/>
      <c r="H90" s="154" t="s">
        <v>449</v>
      </c>
      <c r="I90" s="135"/>
      <c r="J90" s="135"/>
      <c r="K90" s="55" t="str">
        <f>IF(ISBLANK(tblImpactAssessment[[#This Row],[Nature of Impact]]),"",LEFT(tblImpactAssessment[[#This Row],[Nature of Impact]],FIND(" ",tblImpactAssessment[[#This Row],[Nature of Impact]])-1))</f>
        <v/>
      </c>
      <c r="L90" s="55" t="str">
        <f>IF(ISBLANK(tblImpactAssessment[[#This Row],[Nature of Impact]]),"",RIGHT(tblImpactAssessment[[#This Row],[Nature of Impact]],LEN(tblImpactAssessment[[#This Row],[Nature of Impact]])-FIND(" ",tblImpactAssessment[[#This Row],[Nature of Impact]])))</f>
        <v/>
      </c>
      <c r="M90" s="135"/>
      <c r="N90" s="135"/>
      <c r="O90" s="135" t="str">
        <f>IFERROR(_xlfn.XLOOKUP(tblImpactAssessment[[#This Row],[Scale]],tblScale[Numbered Label],tblScale[Value])+_xlfn.XLOOKUP(tblImpactAssessment[[#This Row],[Scope]],tblScope[Numbered Label],tblScope[Value]),"")</f>
        <v/>
      </c>
      <c r="P90" s="135"/>
      <c r="Q90"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90"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90" s="135"/>
      <c r="T90" s="135"/>
      <c r="U90"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90" s="135"/>
      <c r="W90"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90" s="135"/>
    </row>
    <row r="91" spans="2:24" ht="25.5" customHeight="1" x14ac:dyDescent="0.25">
      <c r="B91" s="151">
        <v>19</v>
      </c>
      <c r="C91" s="49" t="str">
        <f>LEFT(_xlfn.XLOOKUP(tblImpactAssessment[[#This Row],[ID]],tblTopicMapping[ID],tblTopicMapping[Dimension]),1)</f>
        <v>E</v>
      </c>
      <c r="D91" s="140" t="str">
        <f>_xlfn.XLOOKUP(tblImpactAssessment[[#This Row],[ID]],tblTopicMapping[ID],tblTopicMapping[Organization''s Topic])</f>
        <v>Biodiversity</v>
      </c>
      <c r="E91" s="140" t="str">
        <f>IF(_xlfn.XLOOKUP(tblImpactAssessment[[#This Row],[ID]],tblTopicMapping[ID],tblTopicMapping[Relevant to Organization])=0,"",_xlfn.XLOOKUP(tblImpactAssessment[[#This Row],[ID]],tblTopicMapping[ID],tblTopicMapping[Relevant to Organization]))</f>
        <v/>
      </c>
      <c r="F91" s="134"/>
      <c r="G91" s="135"/>
      <c r="H91" s="154" t="s">
        <v>450</v>
      </c>
      <c r="I91" s="135"/>
      <c r="J91" s="135"/>
      <c r="K91" s="55" t="str">
        <f>IF(ISBLANK(tblImpactAssessment[[#This Row],[Nature of Impact]]),"",LEFT(tblImpactAssessment[[#This Row],[Nature of Impact]],FIND(" ",tblImpactAssessment[[#This Row],[Nature of Impact]])-1))</f>
        <v/>
      </c>
      <c r="L91" s="55" t="str">
        <f>IF(ISBLANK(tblImpactAssessment[[#This Row],[Nature of Impact]]),"",RIGHT(tblImpactAssessment[[#This Row],[Nature of Impact]],LEN(tblImpactAssessment[[#This Row],[Nature of Impact]])-FIND(" ",tblImpactAssessment[[#This Row],[Nature of Impact]])))</f>
        <v/>
      </c>
      <c r="M91" s="135"/>
      <c r="N91" s="135"/>
      <c r="O91" s="135" t="str">
        <f>IFERROR(_xlfn.XLOOKUP(tblImpactAssessment[[#This Row],[Scale]],tblScale[Numbered Label],tblScale[Value])+_xlfn.XLOOKUP(tblImpactAssessment[[#This Row],[Scope]],tblScope[Numbered Label],tblScope[Value]),"")</f>
        <v/>
      </c>
      <c r="P91" s="135"/>
      <c r="Q91"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91" s="54"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91" s="135"/>
      <c r="T91" s="135"/>
      <c r="U91" s="54"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91" s="135"/>
      <c r="W91"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91" s="135"/>
    </row>
    <row r="92" spans="2:24" ht="25.5" customHeight="1" x14ac:dyDescent="0.25">
      <c r="B92" s="151">
        <v>20</v>
      </c>
      <c r="C92" s="49" t="str">
        <f>LEFT(_xlfn.XLOOKUP(tblImpactAssessment[[#This Row],[ID]],tblTopicMapping[ID],tblTopicMapping[Dimension]),1)</f>
        <v>S</v>
      </c>
      <c r="D92" s="140" t="str">
        <f>_xlfn.XLOOKUP(tblImpactAssessment[[#This Row],[ID]],tblTopicMapping[ID],tblTopicMapping[Organization''s Topic])</f>
        <v>Community Impact &amp; Engagement</v>
      </c>
      <c r="E92" s="140" t="str">
        <f>IF(_xlfn.XLOOKUP(tblImpactAssessment[[#This Row],[ID]],tblTopicMapping[ID],tblTopicMapping[Relevant to Organization])=0,"",_xlfn.XLOOKUP(tblImpactAssessment[[#This Row],[ID]],tblTopicMapping[ID],tblTopicMapping[Relevant to Organization]))</f>
        <v/>
      </c>
      <c r="F92" s="134"/>
      <c r="G92" s="135"/>
      <c r="H92" s="154" t="s">
        <v>308</v>
      </c>
      <c r="I92" s="135"/>
      <c r="J92" s="135"/>
      <c r="K92" s="55" t="str">
        <f>IF(ISBLANK(tblImpactAssessment[[#This Row],[Nature of Impact]]),"",LEFT(tblImpactAssessment[[#This Row],[Nature of Impact]],FIND(" ",tblImpactAssessment[[#This Row],[Nature of Impact]])-1))</f>
        <v/>
      </c>
      <c r="L92" s="55" t="str">
        <f>IF(ISBLANK(tblImpactAssessment[[#This Row],[Nature of Impact]]),"",RIGHT(tblImpactAssessment[[#This Row],[Nature of Impact]],LEN(tblImpactAssessment[[#This Row],[Nature of Impact]])-FIND(" ",tblImpactAssessment[[#This Row],[Nature of Impact]])))</f>
        <v/>
      </c>
      <c r="M92" s="135"/>
      <c r="N92" s="135"/>
      <c r="O92" s="135" t="str">
        <f>IFERROR(_xlfn.XLOOKUP(tblImpactAssessment[[#This Row],[Scale]],tblScale[Numbered Label],tblScale[Value])+_xlfn.XLOOKUP(tblImpactAssessment[[#This Row],[Scope]],tblScope[Numbered Label],tblScope[Value]),"")</f>
        <v/>
      </c>
      <c r="P92" s="135"/>
      <c r="Q92"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92"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92" s="135"/>
      <c r="T92" s="135"/>
      <c r="U92"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92" s="135"/>
      <c r="W92"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92" s="135"/>
    </row>
    <row r="93" spans="2:24" ht="25.5" customHeight="1" x14ac:dyDescent="0.25">
      <c r="B93" s="151">
        <v>20</v>
      </c>
      <c r="C93" s="49" t="str">
        <f>LEFT(_xlfn.XLOOKUP(tblImpactAssessment[[#This Row],[ID]],tblTopicMapping[ID],tblTopicMapping[Dimension]),1)</f>
        <v>S</v>
      </c>
      <c r="D93" s="140" t="str">
        <f>_xlfn.XLOOKUP(tblImpactAssessment[[#This Row],[ID]],tblTopicMapping[ID],tblTopicMapping[Organization''s Topic])</f>
        <v>Community Impact &amp; Engagement</v>
      </c>
      <c r="E93" s="140" t="str">
        <f>IF(_xlfn.XLOOKUP(tblImpactAssessment[[#This Row],[ID]],tblTopicMapping[ID],tblTopicMapping[Relevant to Organization])=0,"",_xlfn.XLOOKUP(tblImpactAssessment[[#This Row],[ID]],tblTopicMapping[ID],tblTopicMapping[Relevant to Organization]))</f>
        <v/>
      </c>
      <c r="F93" s="134"/>
      <c r="G93" s="135"/>
      <c r="H93" s="154" t="s">
        <v>309</v>
      </c>
      <c r="I93" s="135"/>
      <c r="J93" s="135"/>
      <c r="K93" s="55" t="str">
        <f>IF(ISBLANK(tblImpactAssessment[[#This Row],[Nature of Impact]]),"",LEFT(tblImpactAssessment[[#This Row],[Nature of Impact]],FIND(" ",tblImpactAssessment[[#This Row],[Nature of Impact]])-1))</f>
        <v/>
      </c>
      <c r="L93" s="55" t="str">
        <f>IF(ISBLANK(tblImpactAssessment[[#This Row],[Nature of Impact]]),"",RIGHT(tblImpactAssessment[[#This Row],[Nature of Impact]],LEN(tblImpactAssessment[[#This Row],[Nature of Impact]])-FIND(" ",tblImpactAssessment[[#This Row],[Nature of Impact]])))</f>
        <v/>
      </c>
      <c r="M93" s="135"/>
      <c r="N93" s="135"/>
      <c r="O93" s="135" t="str">
        <f>IFERROR(_xlfn.XLOOKUP(tblImpactAssessment[[#This Row],[Scale]],tblScale[Numbered Label],tblScale[Value])+_xlfn.XLOOKUP(tblImpactAssessment[[#This Row],[Scope]],tblScope[Numbered Label],tblScope[Value]),"")</f>
        <v/>
      </c>
      <c r="P93" s="135"/>
      <c r="Q93"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93"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93" s="135"/>
      <c r="T93" s="135"/>
      <c r="U93"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93" s="135"/>
      <c r="W93"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93" s="135"/>
    </row>
    <row r="94" spans="2:24" ht="25.5" customHeight="1" x14ac:dyDescent="0.25">
      <c r="B94" s="151">
        <v>20</v>
      </c>
      <c r="C94" s="49" t="str">
        <f>LEFT(_xlfn.XLOOKUP(tblImpactAssessment[[#This Row],[ID]],tblTopicMapping[ID],tblTopicMapping[Dimension]),1)</f>
        <v>S</v>
      </c>
      <c r="D94" s="140" t="str">
        <f>_xlfn.XLOOKUP(tblImpactAssessment[[#This Row],[ID]],tblTopicMapping[ID],tblTopicMapping[Organization''s Topic])</f>
        <v>Community Impact &amp; Engagement</v>
      </c>
      <c r="E94" s="140" t="str">
        <f>IF(_xlfn.XLOOKUP(tblImpactAssessment[[#This Row],[ID]],tblTopicMapping[ID],tblTopicMapping[Relevant to Organization])=0,"",_xlfn.XLOOKUP(tblImpactAssessment[[#This Row],[ID]],tblTopicMapping[ID],tblTopicMapping[Relevant to Organization]))</f>
        <v/>
      </c>
      <c r="F94" s="134"/>
      <c r="G94" s="135"/>
      <c r="H94" s="154" t="s">
        <v>451</v>
      </c>
      <c r="I94" s="135"/>
      <c r="J94" s="135"/>
      <c r="K94" s="55" t="str">
        <f>IF(ISBLANK(tblImpactAssessment[[#This Row],[Nature of Impact]]),"",LEFT(tblImpactAssessment[[#This Row],[Nature of Impact]],FIND(" ",tblImpactAssessment[[#This Row],[Nature of Impact]])-1))</f>
        <v/>
      </c>
      <c r="L94" s="55" t="str">
        <f>IF(ISBLANK(tblImpactAssessment[[#This Row],[Nature of Impact]]),"",RIGHT(tblImpactAssessment[[#This Row],[Nature of Impact]],LEN(tblImpactAssessment[[#This Row],[Nature of Impact]])-FIND(" ",tblImpactAssessment[[#This Row],[Nature of Impact]])))</f>
        <v/>
      </c>
      <c r="M94" s="135"/>
      <c r="N94" s="135"/>
      <c r="O94" s="135" t="str">
        <f>IFERROR(_xlfn.XLOOKUP(tblImpactAssessment[[#This Row],[Scale]],tblScale[Numbered Label],tblScale[Value])+_xlfn.XLOOKUP(tblImpactAssessment[[#This Row],[Scope]],tblScope[Numbered Label],tblScope[Value]),"")</f>
        <v/>
      </c>
      <c r="P94" s="135"/>
      <c r="Q94"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94"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94" s="135"/>
      <c r="T94" s="135"/>
      <c r="U94"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94" s="135"/>
      <c r="W94"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94" s="135"/>
    </row>
    <row r="95" spans="2:24" ht="25.5" customHeight="1" x14ac:dyDescent="0.25">
      <c r="B95" s="151">
        <v>20</v>
      </c>
      <c r="C95" s="49" t="str">
        <f>LEFT(_xlfn.XLOOKUP(tblImpactAssessment[[#This Row],[ID]],tblTopicMapping[ID],tblTopicMapping[Dimension]),1)</f>
        <v>S</v>
      </c>
      <c r="D95" s="140" t="str">
        <f>_xlfn.XLOOKUP(tblImpactAssessment[[#This Row],[ID]],tblTopicMapping[ID],tblTopicMapping[Organization''s Topic])</f>
        <v>Community Impact &amp; Engagement</v>
      </c>
      <c r="E95" s="140" t="str">
        <f>IF(_xlfn.XLOOKUP(tblImpactAssessment[[#This Row],[ID]],tblTopicMapping[ID],tblTopicMapping[Relevant to Organization])=0,"",_xlfn.XLOOKUP(tblImpactAssessment[[#This Row],[ID]],tblTopicMapping[ID],tblTopicMapping[Relevant to Organization]))</f>
        <v/>
      </c>
      <c r="F95" s="134"/>
      <c r="G95" s="135"/>
      <c r="H95" s="154" t="s">
        <v>452</v>
      </c>
      <c r="I95" s="135"/>
      <c r="J95" s="135"/>
      <c r="K95" s="55" t="str">
        <f>IF(ISBLANK(tblImpactAssessment[[#This Row],[Nature of Impact]]),"",LEFT(tblImpactAssessment[[#This Row],[Nature of Impact]],FIND(" ",tblImpactAssessment[[#This Row],[Nature of Impact]])-1))</f>
        <v/>
      </c>
      <c r="L95" s="55" t="str">
        <f>IF(ISBLANK(tblImpactAssessment[[#This Row],[Nature of Impact]]),"",RIGHT(tblImpactAssessment[[#This Row],[Nature of Impact]],LEN(tblImpactAssessment[[#This Row],[Nature of Impact]])-FIND(" ",tblImpactAssessment[[#This Row],[Nature of Impact]])))</f>
        <v/>
      </c>
      <c r="M95" s="135"/>
      <c r="N95" s="135"/>
      <c r="O95" s="135" t="str">
        <f>IFERROR(_xlfn.XLOOKUP(tblImpactAssessment[[#This Row],[Scale]],tblScale[Numbered Label],tblScale[Value])+_xlfn.XLOOKUP(tblImpactAssessment[[#This Row],[Scope]],tblScope[Numbered Label],tblScope[Value]),"")</f>
        <v/>
      </c>
      <c r="P95" s="135"/>
      <c r="Q95"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95" s="54"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95" s="135"/>
      <c r="T95" s="135"/>
      <c r="U95" s="54"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95" s="135"/>
      <c r="W95"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95" s="135"/>
    </row>
    <row r="96" spans="2:24" ht="25.5" customHeight="1" x14ac:dyDescent="0.25">
      <c r="B96" s="151">
        <v>21</v>
      </c>
      <c r="C96" s="49" t="str">
        <f>LEFT(_xlfn.XLOOKUP(tblImpactAssessment[[#This Row],[ID]],tblTopicMapping[ID],tblTopicMapping[Dimension]),1)</f>
        <v>E</v>
      </c>
      <c r="D96" s="140" t="str">
        <f>_xlfn.XLOOKUP(tblImpactAssessment[[#This Row],[ID]],tblTopicMapping[ID],tblTopicMapping[Organization''s Topic])</f>
        <v>Land Use &amp; Conversion</v>
      </c>
      <c r="E96" s="140" t="str">
        <f>IF(_xlfn.XLOOKUP(tblImpactAssessment[[#This Row],[ID]],tblTopicMapping[ID],tblTopicMapping[Relevant to Organization])=0,"",_xlfn.XLOOKUP(tblImpactAssessment[[#This Row],[ID]],tblTopicMapping[ID],tblTopicMapping[Relevant to Organization]))</f>
        <v/>
      </c>
      <c r="F96" s="134"/>
      <c r="G96" s="135"/>
      <c r="H96" s="154" t="s">
        <v>310</v>
      </c>
      <c r="I96" s="135"/>
      <c r="J96" s="135"/>
      <c r="K96" s="55" t="str">
        <f>IF(ISBLANK(tblImpactAssessment[[#This Row],[Nature of Impact]]),"",LEFT(tblImpactAssessment[[#This Row],[Nature of Impact]],FIND(" ",tblImpactAssessment[[#This Row],[Nature of Impact]])-1))</f>
        <v/>
      </c>
      <c r="L96" s="55" t="str">
        <f>IF(ISBLANK(tblImpactAssessment[[#This Row],[Nature of Impact]]),"",RIGHT(tblImpactAssessment[[#This Row],[Nature of Impact]],LEN(tblImpactAssessment[[#This Row],[Nature of Impact]])-FIND(" ",tblImpactAssessment[[#This Row],[Nature of Impact]])))</f>
        <v/>
      </c>
      <c r="M96" s="135"/>
      <c r="N96" s="135"/>
      <c r="O96" s="135" t="str">
        <f>IFERROR(_xlfn.XLOOKUP(tblImpactAssessment[[#This Row],[Scale]],tblScale[Numbered Label],tblScale[Value])+_xlfn.XLOOKUP(tblImpactAssessment[[#This Row],[Scope]],tblScope[Numbered Label],tblScope[Value]),"")</f>
        <v/>
      </c>
      <c r="P96" s="135"/>
      <c r="Q96"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96"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96" s="135"/>
      <c r="T96" s="135"/>
      <c r="U96"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96" s="135"/>
      <c r="W96"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96" s="135"/>
    </row>
    <row r="97" spans="2:24" ht="25.5" customHeight="1" x14ac:dyDescent="0.25">
      <c r="B97" s="151">
        <v>21</v>
      </c>
      <c r="C97" s="49" t="str">
        <f>LEFT(_xlfn.XLOOKUP(tblImpactAssessment[[#This Row],[ID]],tblTopicMapping[ID],tblTopicMapping[Dimension]),1)</f>
        <v>E</v>
      </c>
      <c r="D97" s="140" t="str">
        <f>_xlfn.XLOOKUP(tblImpactAssessment[[#This Row],[ID]],tblTopicMapping[ID],tblTopicMapping[Organization''s Topic])</f>
        <v>Land Use &amp; Conversion</v>
      </c>
      <c r="E97" s="140" t="str">
        <f>IF(_xlfn.XLOOKUP(tblImpactAssessment[[#This Row],[ID]],tblTopicMapping[ID],tblTopicMapping[Relevant to Organization])=0,"",_xlfn.XLOOKUP(tblImpactAssessment[[#This Row],[ID]],tblTopicMapping[ID],tblTopicMapping[Relevant to Organization]))</f>
        <v/>
      </c>
      <c r="F97" s="134"/>
      <c r="G97" s="135"/>
      <c r="H97" s="154" t="s">
        <v>311</v>
      </c>
      <c r="I97" s="135"/>
      <c r="J97" s="135"/>
      <c r="K97" s="55" t="str">
        <f>IF(ISBLANK(tblImpactAssessment[[#This Row],[Nature of Impact]]),"",LEFT(tblImpactAssessment[[#This Row],[Nature of Impact]],FIND(" ",tblImpactAssessment[[#This Row],[Nature of Impact]])-1))</f>
        <v/>
      </c>
      <c r="L97" s="55" t="str">
        <f>IF(ISBLANK(tblImpactAssessment[[#This Row],[Nature of Impact]]),"",RIGHT(tblImpactAssessment[[#This Row],[Nature of Impact]],LEN(tblImpactAssessment[[#This Row],[Nature of Impact]])-FIND(" ",tblImpactAssessment[[#This Row],[Nature of Impact]])))</f>
        <v/>
      </c>
      <c r="M97" s="135"/>
      <c r="N97" s="135"/>
      <c r="O97" s="135" t="str">
        <f>IFERROR(_xlfn.XLOOKUP(tblImpactAssessment[[#This Row],[Scale]],tblScale[Numbered Label],tblScale[Value])+_xlfn.XLOOKUP(tblImpactAssessment[[#This Row],[Scope]],tblScope[Numbered Label],tblScope[Value]),"")</f>
        <v/>
      </c>
      <c r="P97" s="135"/>
      <c r="Q97"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97"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97" s="135"/>
      <c r="T97" s="135"/>
      <c r="U97"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97" s="135"/>
      <c r="W97"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97" s="135"/>
    </row>
    <row r="98" spans="2:24" ht="25.5" customHeight="1" x14ac:dyDescent="0.25">
      <c r="B98" s="151">
        <v>21</v>
      </c>
      <c r="C98" s="49" t="str">
        <f>LEFT(_xlfn.XLOOKUP(tblImpactAssessment[[#This Row],[ID]],tblTopicMapping[ID],tblTopicMapping[Dimension]),1)</f>
        <v>E</v>
      </c>
      <c r="D98" s="140" t="str">
        <f>_xlfn.XLOOKUP(tblImpactAssessment[[#This Row],[ID]],tblTopicMapping[ID],tblTopicMapping[Organization''s Topic])</f>
        <v>Land Use &amp; Conversion</v>
      </c>
      <c r="E98" s="140" t="str">
        <f>IF(_xlfn.XLOOKUP(tblImpactAssessment[[#This Row],[ID]],tblTopicMapping[ID],tblTopicMapping[Relevant to Organization])=0,"",_xlfn.XLOOKUP(tblImpactAssessment[[#This Row],[ID]],tblTopicMapping[ID],tblTopicMapping[Relevant to Organization]))</f>
        <v/>
      </c>
      <c r="F98" s="134"/>
      <c r="G98" s="135"/>
      <c r="H98" s="154" t="s">
        <v>453</v>
      </c>
      <c r="I98" s="135"/>
      <c r="J98" s="135"/>
      <c r="K98" s="55" t="str">
        <f>IF(ISBLANK(tblImpactAssessment[[#This Row],[Nature of Impact]]),"",LEFT(tblImpactAssessment[[#This Row],[Nature of Impact]],FIND(" ",tblImpactAssessment[[#This Row],[Nature of Impact]])-1))</f>
        <v/>
      </c>
      <c r="L98" s="55" t="str">
        <f>IF(ISBLANK(tblImpactAssessment[[#This Row],[Nature of Impact]]),"",RIGHT(tblImpactAssessment[[#This Row],[Nature of Impact]],LEN(tblImpactAssessment[[#This Row],[Nature of Impact]])-FIND(" ",tblImpactAssessment[[#This Row],[Nature of Impact]])))</f>
        <v/>
      </c>
      <c r="M98" s="135"/>
      <c r="N98" s="135"/>
      <c r="O98" s="135" t="str">
        <f>IFERROR(_xlfn.XLOOKUP(tblImpactAssessment[[#This Row],[Scale]],tblScale[Numbered Label],tblScale[Value])+_xlfn.XLOOKUP(tblImpactAssessment[[#This Row],[Scope]],tblScope[Numbered Label],tblScope[Value]),"")</f>
        <v/>
      </c>
      <c r="P98" s="135"/>
      <c r="Q98"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98"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98" s="135"/>
      <c r="T98" s="135"/>
      <c r="U98"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98" s="135"/>
      <c r="W98"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98" s="135"/>
    </row>
    <row r="99" spans="2:24" ht="25.5" customHeight="1" x14ac:dyDescent="0.25">
      <c r="B99" s="151">
        <v>21</v>
      </c>
      <c r="C99" s="49" t="str">
        <f>LEFT(_xlfn.XLOOKUP(tblImpactAssessment[[#This Row],[ID]],tblTopicMapping[ID],tblTopicMapping[Dimension]),1)</f>
        <v>E</v>
      </c>
      <c r="D99" s="140" t="str">
        <f>_xlfn.XLOOKUP(tblImpactAssessment[[#This Row],[ID]],tblTopicMapping[ID],tblTopicMapping[Organization''s Topic])</f>
        <v>Land Use &amp; Conversion</v>
      </c>
      <c r="E99" s="140" t="str">
        <f>IF(_xlfn.XLOOKUP(tblImpactAssessment[[#This Row],[ID]],tblTopicMapping[ID],tblTopicMapping[Relevant to Organization])=0,"",_xlfn.XLOOKUP(tblImpactAssessment[[#This Row],[ID]],tblTopicMapping[ID],tblTopicMapping[Relevant to Organization]))</f>
        <v/>
      </c>
      <c r="F99" s="134"/>
      <c r="G99" s="135"/>
      <c r="H99" s="154" t="s">
        <v>454</v>
      </c>
      <c r="I99" s="135"/>
      <c r="J99" s="135"/>
      <c r="K99" s="55" t="str">
        <f>IF(ISBLANK(tblImpactAssessment[[#This Row],[Nature of Impact]]),"",LEFT(tblImpactAssessment[[#This Row],[Nature of Impact]],FIND(" ",tblImpactAssessment[[#This Row],[Nature of Impact]])-1))</f>
        <v/>
      </c>
      <c r="L99" s="55" t="str">
        <f>IF(ISBLANK(tblImpactAssessment[[#This Row],[Nature of Impact]]),"",RIGHT(tblImpactAssessment[[#This Row],[Nature of Impact]],LEN(tblImpactAssessment[[#This Row],[Nature of Impact]])-FIND(" ",tblImpactAssessment[[#This Row],[Nature of Impact]])))</f>
        <v/>
      </c>
      <c r="M99" s="135"/>
      <c r="N99" s="135"/>
      <c r="O99" s="135" t="str">
        <f>IFERROR(_xlfn.XLOOKUP(tblImpactAssessment[[#This Row],[Scale]],tblScale[Numbered Label],tblScale[Value])+_xlfn.XLOOKUP(tblImpactAssessment[[#This Row],[Scope]],tblScope[Numbered Label],tblScope[Value]),"")</f>
        <v/>
      </c>
      <c r="P99" s="135"/>
      <c r="Q99"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99" s="54"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99" s="135"/>
      <c r="T99" s="135"/>
      <c r="U99" s="54"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99" s="135"/>
      <c r="W99"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99" s="135"/>
    </row>
    <row r="100" spans="2:24" ht="25.5" customHeight="1" x14ac:dyDescent="0.25">
      <c r="B100" s="151">
        <v>22</v>
      </c>
      <c r="C100" s="49" t="str">
        <f>LEFT(_xlfn.XLOOKUP(tblImpactAssessment[[#This Row],[ID]],tblTopicMapping[ID],tblTopicMapping[Dimension]),1)</f>
        <v>G</v>
      </c>
      <c r="D100" s="140" t="str">
        <f>_xlfn.XLOOKUP(tblImpactAssessment[[#This Row],[ID]],tblTopicMapping[ID],tblTopicMapping[Organization''s Topic])</f>
        <v>Responsible Marketing &amp; Product Labeling</v>
      </c>
      <c r="E100" s="140" t="str">
        <f>IF(_xlfn.XLOOKUP(tblImpactAssessment[[#This Row],[ID]],tblTopicMapping[ID],tblTopicMapping[Relevant to Organization])=0,"",_xlfn.XLOOKUP(tblImpactAssessment[[#This Row],[ID]],tblTopicMapping[ID],tblTopicMapping[Relevant to Organization]))</f>
        <v/>
      </c>
      <c r="F100" s="134"/>
      <c r="G100" s="135"/>
      <c r="H100" s="154" t="s">
        <v>312</v>
      </c>
      <c r="I100" s="135"/>
      <c r="J100" s="135"/>
      <c r="K100" s="55" t="str">
        <f>IF(ISBLANK(tblImpactAssessment[[#This Row],[Nature of Impact]]),"",LEFT(tblImpactAssessment[[#This Row],[Nature of Impact]],FIND(" ",tblImpactAssessment[[#This Row],[Nature of Impact]])-1))</f>
        <v/>
      </c>
      <c r="L100" s="55" t="str">
        <f>IF(ISBLANK(tblImpactAssessment[[#This Row],[Nature of Impact]]),"",RIGHT(tblImpactAssessment[[#This Row],[Nature of Impact]],LEN(tblImpactAssessment[[#This Row],[Nature of Impact]])-FIND(" ",tblImpactAssessment[[#This Row],[Nature of Impact]])))</f>
        <v/>
      </c>
      <c r="M100" s="135"/>
      <c r="N100" s="135"/>
      <c r="O100" s="135" t="str">
        <f>IFERROR(_xlfn.XLOOKUP(tblImpactAssessment[[#This Row],[Scale]],tblScale[Numbered Label],tblScale[Value])+_xlfn.XLOOKUP(tblImpactAssessment[[#This Row],[Scope]],tblScope[Numbered Label],tblScope[Value]),"")</f>
        <v/>
      </c>
      <c r="P100" s="135"/>
      <c r="Q100"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100"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100" s="135"/>
      <c r="T100" s="135"/>
      <c r="U100"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100" s="135"/>
      <c r="W100"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100" s="135"/>
    </row>
    <row r="101" spans="2:24" ht="25.5" customHeight="1" x14ac:dyDescent="0.25">
      <c r="B101" s="151">
        <v>22</v>
      </c>
      <c r="C101" s="49" t="str">
        <f>LEFT(_xlfn.XLOOKUP(tblImpactAssessment[[#This Row],[ID]],tblTopicMapping[ID],tblTopicMapping[Dimension]),1)</f>
        <v>G</v>
      </c>
      <c r="D101" s="140" t="str">
        <f>_xlfn.XLOOKUP(tblImpactAssessment[[#This Row],[ID]],tblTopicMapping[ID],tblTopicMapping[Organization''s Topic])</f>
        <v>Responsible Marketing &amp; Product Labeling</v>
      </c>
      <c r="E101" s="140" t="str">
        <f>IF(_xlfn.XLOOKUP(tblImpactAssessment[[#This Row],[ID]],tblTopicMapping[ID],tblTopicMapping[Relevant to Organization])=0,"",_xlfn.XLOOKUP(tblImpactAssessment[[#This Row],[ID]],tblTopicMapping[ID],tblTopicMapping[Relevant to Organization]))</f>
        <v/>
      </c>
      <c r="F101" s="134"/>
      <c r="G101" s="135"/>
      <c r="H101" s="154" t="s">
        <v>455</v>
      </c>
      <c r="I101" s="135"/>
      <c r="J101" s="135"/>
      <c r="K101" s="55" t="str">
        <f>IF(ISBLANK(tblImpactAssessment[[#This Row],[Nature of Impact]]),"",LEFT(tblImpactAssessment[[#This Row],[Nature of Impact]],FIND(" ",tblImpactAssessment[[#This Row],[Nature of Impact]])-1))</f>
        <v/>
      </c>
      <c r="L101" s="55" t="str">
        <f>IF(ISBLANK(tblImpactAssessment[[#This Row],[Nature of Impact]]),"",RIGHT(tblImpactAssessment[[#This Row],[Nature of Impact]],LEN(tblImpactAssessment[[#This Row],[Nature of Impact]])-FIND(" ",tblImpactAssessment[[#This Row],[Nature of Impact]])))</f>
        <v/>
      </c>
      <c r="M101" s="135"/>
      <c r="N101" s="135"/>
      <c r="O101" s="135" t="str">
        <f>IFERROR(_xlfn.XLOOKUP(tblImpactAssessment[[#This Row],[Scale]],tblScale[Numbered Label],tblScale[Value])+_xlfn.XLOOKUP(tblImpactAssessment[[#This Row],[Scope]],tblScope[Numbered Label],tblScope[Value]),"")</f>
        <v/>
      </c>
      <c r="P101" s="135"/>
      <c r="Q101"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101"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101" s="135"/>
      <c r="T101" s="135"/>
      <c r="U101"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101" s="135"/>
      <c r="W101"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101" s="135"/>
    </row>
    <row r="102" spans="2:24" ht="25.5" customHeight="1" x14ac:dyDescent="0.25">
      <c r="B102" s="151">
        <v>22</v>
      </c>
      <c r="C102" s="49" t="str">
        <f>LEFT(_xlfn.XLOOKUP(tblImpactAssessment[[#This Row],[ID]],tblTopicMapping[ID],tblTopicMapping[Dimension]),1)</f>
        <v>G</v>
      </c>
      <c r="D102" s="140" t="str">
        <f>_xlfn.XLOOKUP(tblImpactAssessment[[#This Row],[ID]],tblTopicMapping[ID],tblTopicMapping[Organization''s Topic])</f>
        <v>Responsible Marketing &amp; Product Labeling</v>
      </c>
      <c r="E102" s="140" t="str">
        <f>IF(_xlfn.XLOOKUP(tblImpactAssessment[[#This Row],[ID]],tblTopicMapping[ID],tblTopicMapping[Relevant to Organization])=0,"",_xlfn.XLOOKUP(tblImpactAssessment[[#This Row],[ID]],tblTopicMapping[ID],tblTopicMapping[Relevant to Organization]))</f>
        <v/>
      </c>
      <c r="F102" s="134"/>
      <c r="G102" s="135"/>
      <c r="H102" s="154" t="s">
        <v>456</v>
      </c>
      <c r="I102" s="135"/>
      <c r="J102" s="135"/>
      <c r="K102" s="55" t="str">
        <f>IF(ISBLANK(tblImpactAssessment[[#This Row],[Nature of Impact]]),"",LEFT(tblImpactAssessment[[#This Row],[Nature of Impact]],FIND(" ",tblImpactAssessment[[#This Row],[Nature of Impact]])-1))</f>
        <v/>
      </c>
      <c r="L102" s="55" t="str">
        <f>IF(ISBLANK(tblImpactAssessment[[#This Row],[Nature of Impact]]),"",RIGHT(tblImpactAssessment[[#This Row],[Nature of Impact]],LEN(tblImpactAssessment[[#This Row],[Nature of Impact]])-FIND(" ",tblImpactAssessment[[#This Row],[Nature of Impact]])))</f>
        <v/>
      </c>
      <c r="M102" s="135"/>
      <c r="N102" s="135"/>
      <c r="O102" s="135" t="str">
        <f>IFERROR(_xlfn.XLOOKUP(tblImpactAssessment[[#This Row],[Scale]],tblScale[Numbered Label],tblScale[Value])+_xlfn.XLOOKUP(tblImpactAssessment[[#This Row],[Scope]],tblScope[Numbered Label],tblScope[Value]),"")</f>
        <v/>
      </c>
      <c r="P102" s="135"/>
      <c r="Q102"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102"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102" s="135"/>
      <c r="T102" s="135"/>
      <c r="U102"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102" s="135"/>
      <c r="W102"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102" s="135"/>
    </row>
    <row r="103" spans="2:24" ht="25.5" customHeight="1" x14ac:dyDescent="0.25">
      <c r="B103" s="151">
        <v>22</v>
      </c>
      <c r="C103" s="49" t="str">
        <f>LEFT(_xlfn.XLOOKUP(tblImpactAssessment[[#This Row],[ID]],tblTopicMapping[ID],tblTopicMapping[Dimension]),1)</f>
        <v>G</v>
      </c>
      <c r="D103" s="140" t="str">
        <f>_xlfn.XLOOKUP(tblImpactAssessment[[#This Row],[ID]],tblTopicMapping[ID],tblTopicMapping[Organization''s Topic])</f>
        <v>Responsible Marketing &amp; Product Labeling</v>
      </c>
      <c r="E103" s="140" t="str">
        <f>IF(_xlfn.XLOOKUP(tblImpactAssessment[[#This Row],[ID]],tblTopicMapping[ID],tblTopicMapping[Relevant to Organization])=0,"",_xlfn.XLOOKUP(tblImpactAssessment[[#This Row],[ID]],tblTopicMapping[ID],tblTopicMapping[Relevant to Organization]))</f>
        <v/>
      </c>
      <c r="F103" s="134"/>
      <c r="G103" s="135"/>
      <c r="H103" s="154" t="s">
        <v>457</v>
      </c>
      <c r="I103" s="135"/>
      <c r="J103" s="135"/>
      <c r="K103" s="55" t="str">
        <f>IF(ISBLANK(tblImpactAssessment[[#This Row],[Nature of Impact]]),"",LEFT(tblImpactAssessment[[#This Row],[Nature of Impact]],FIND(" ",tblImpactAssessment[[#This Row],[Nature of Impact]])-1))</f>
        <v/>
      </c>
      <c r="L103" s="55" t="str">
        <f>IF(ISBLANK(tblImpactAssessment[[#This Row],[Nature of Impact]]),"",RIGHT(tblImpactAssessment[[#This Row],[Nature of Impact]],LEN(tblImpactAssessment[[#This Row],[Nature of Impact]])-FIND(" ",tblImpactAssessment[[#This Row],[Nature of Impact]])))</f>
        <v/>
      </c>
      <c r="M103" s="135"/>
      <c r="N103" s="135"/>
      <c r="O103" s="135" t="str">
        <f>IFERROR(_xlfn.XLOOKUP(tblImpactAssessment[[#This Row],[Scale]],tblScale[Numbered Label],tblScale[Value])+_xlfn.XLOOKUP(tblImpactAssessment[[#This Row],[Scope]],tblScope[Numbered Label],tblScope[Value]),"")</f>
        <v/>
      </c>
      <c r="P103" s="135"/>
      <c r="Q103"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103" s="54"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103" s="135"/>
      <c r="T103" s="135"/>
      <c r="U103" s="54"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103" s="135"/>
      <c r="W103"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103" s="135"/>
    </row>
    <row r="104" spans="2:24" ht="25.5" customHeight="1" x14ac:dyDescent="0.25">
      <c r="B104" s="151">
        <v>23</v>
      </c>
      <c r="C104" s="49" t="str">
        <f>LEFT(_xlfn.XLOOKUP(tblImpactAssessment[[#This Row],[ID]],tblTopicMapping[ID],tblTopicMapping[Dimension]),1)</f>
        <v>G</v>
      </c>
      <c r="D104" s="140" t="str">
        <f>_xlfn.XLOOKUP(tblImpactAssessment[[#This Row],[ID]],tblTopicMapping[ID],tblTopicMapping[Organization''s Topic])</f>
        <v>Business Conduct: Anti-Competitive Behavior; Anti-Corruption</v>
      </c>
      <c r="E104" s="140" t="str">
        <f>IF(_xlfn.XLOOKUP(tblImpactAssessment[[#This Row],[ID]],tblTopicMapping[ID],tblTopicMapping[Relevant to Organization])=0,"",_xlfn.XLOOKUP(tblImpactAssessment[[#This Row],[ID]],tblTopicMapping[ID],tblTopicMapping[Relevant to Organization]))</f>
        <v/>
      </c>
      <c r="F104" s="134"/>
      <c r="G104" s="135"/>
      <c r="H104" s="154" t="s">
        <v>313</v>
      </c>
      <c r="I104" s="135"/>
      <c r="J104" s="135"/>
      <c r="K104" s="55" t="str">
        <f>IF(ISBLANK(tblImpactAssessment[[#This Row],[Nature of Impact]]),"",LEFT(tblImpactAssessment[[#This Row],[Nature of Impact]],FIND(" ",tblImpactAssessment[[#This Row],[Nature of Impact]])-1))</f>
        <v/>
      </c>
      <c r="L104" s="55" t="str">
        <f>IF(ISBLANK(tblImpactAssessment[[#This Row],[Nature of Impact]]),"",RIGHT(tblImpactAssessment[[#This Row],[Nature of Impact]],LEN(tblImpactAssessment[[#This Row],[Nature of Impact]])-FIND(" ",tblImpactAssessment[[#This Row],[Nature of Impact]])))</f>
        <v/>
      </c>
      <c r="M104" s="135"/>
      <c r="N104" s="135"/>
      <c r="O104" s="135" t="str">
        <f>IFERROR(_xlfn.XLOOKUP(tblImpactAssessment[[#This Row],[Scale]],tblScale[Numbered Label],tblScale[Value])+_xlfn.XLOOKUP(tblImpactAssessment[[#This Row],[Scope]],tblScope[Numbered Label],tblScope[Value]),"")</f>
        <v/>
      </c>
      <c r="P104" s="135"/>
      <c r="Q104"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104"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104" s="135"/>
      <c r="T104" s="135"/>
      <c r="U104"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104" s="135"/>
      <c r="W104"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104" s="135"/>
    </row>
    <row r="105" spans="2:24" ht="25.5" customHeight="1" x14ac:dyDescent="0.25">
      <c r="B105" s="151">
        <v>23</v>
      </c>
      <c r="C105" s="49" t="str">
        <f>LEFT(_xlfn.XLOOKUP(tblImpactAssessment[[#This Row],[ID]],tblTopicMapping[ID],tblTopicMapping[Dimension]),1)</f>
        <v>G</v>
      </c>
      <c r="D105" s="140" t="str">
        <f>_xlfn.XLOOKUP(tblImpactAssessment[[#This Row],[ID]],tblTopicMapping[ID],tblTopicMapping[Organization''s Topic])</f>
        <v>Business Conduct: Anti-Competitive Behavior; Anti-Corruption</v>
      </c>
      <c r="E105" s="140" t="str">
        <f>IF(_xlfn.XLOOKUP(tblImpactAssessment[[#This Row],[ID]],tblTopicMapping[ID],tblTopicMapping[Relevant to Organization])=0,"",_xlfn.XLOOKUP(tblImpactAssessment[[#This Row],[ID]],tblTopicMapping[ID],tblTopicMapping[Relevant to Organization]))</f>
        <v/>
      </c>
      <c r="F105" s="134"/>
      <c r="G105" s="135"/>
      <c r="H105" s="154" t="s">
        <v>458</v>
      </c>
      <c r="I105" s="135"/>
      <c r="J105" s="135"/>
      <c r="K105" s="55" t="str">
        <f>IF(ISBLANK(tblImpactAssessment[[#This Row],[Nature of Impact]]),"",LEFT(tblImpactAssessment[[#This Row],[Nature of Impact]],FIND(" ",tblImpactAssessment[[#This Row],[Nature of Impact]])-1))</f>
        <v/>
      </c>
      <c r="L105" s="55" t="str">
        <f>IF(ISBLANK(tblImpactAssessment[[#This Row],[Nature of Impact]]),"",RIGHT(tblImpactAssessment[[#This Row],[Nature of Impact]],LEN(tblImpactAssessment[[#This Row],[Nature of Impact]])-FIND(" ",tblImpactAssessment[[#This Row],[Nature of Impact]])))</f>
        <v/>
      </c>
      <c r="M105" s="135"/>
      <c r="N105" s="135"/>
      <c r="O105" s="135" t="str">
        <f>IFERROR(_xlfn.XLOOKUP(tblImpactAssessment[[#This Row],[Scale]],tblScale[Numbered Label],tblScale[Value])+_xlfn.XLOOKUP(tblImpactAssessment[[#This Row],[Scope]],tblScope[Numbered Label],tblScope[Value]),"")</f>
        <v/>
      </c>
      <c r="P105" s="135"/>
      <c r="Q105"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105"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105" s="135"/>
      <c r="T105" s="135"/>
      <c r="U105"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105" s="135"/>
      <c r="W105"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105" s="135"/>
    </row>
    <row r="106" spans="2:24" ht="25.5" customHeight="1" x14ac:dyDescent="0.25">
      <c r="B106" s="151">
        <v>23</v>
      </c>
      <c r="C106" s="49" t="str">
        <f>LEFT(_xlfn.XLOOKUP(tblImpactAssessment[[#This Row],[ID]],tblTopicMapping[ID],tblTopicMapping[Dimension]),1)</f>
        <v>G</v>
      </c>
      <c r="D106" s="140" t="str">
        <f>_xlfn.XLOOKUP(tblImpactAssessment[[#This Row],[ID]],tblTopicMapping[ID],tblTopicMapping[Organization''s Topic])</f>
        <v>Business Conduct: Anti-Competitive Behavior; Anti-Corruption</v>
      </c>
      <c r="E106" s="140" t="str">
        <f>IF(_xlfn.XLOOKUP(tblImpactAssessment[[#This Row],[ID]],tblTopicMapping[ID],tblTopicMapping[Relevant to Organization])=0,"",_xlfn.XLOOKUP(tblImpactAssessment[[#This Row],[ID]],tblTopicMapping[ID],tblTopicMapping[Relevant to Organization]))</f>
        <v/>
      </c>
      <c r="F106" s="134"/>
      <c r="G106" s="135"/>
      <c r="H106" s="154" t="s">
        <v>459</v>
      </c>
      <c r="I106" s="135"/>
      <c r="J106" s="135"/>
      <c r="K106" s="55" t="str">
        <f>IF(ISBLANK(tblImpactAssessment[[#This Row],[Nature of Impact]]),"",LEFT(tblImpactAssessment[[#This Row],[Nature of Impact]],FIND(" ",tblImpactAssessment[[#This Row],[Nature of Impact]])-1))</f>
        <v/>
      </c>
      <c r="L106" s="55" t="str">
        <f>IF(ISBLANK(tblImpactAssessment[[#This Row],[Nature of Impact]]),"",RIGHT(tblImpactAssessment[[#This Row],[Nature of Impact]],LEN(tblImpactAssessment[[#This Row],[Nature of Impact]])-FIND(" ",tblImpactAssessment[[#This Row],[Nature of Impact]])))</f>
        <v/>
      </c>
      <c r="M106" s="135"/>
      <c r="N106" s="135"/>
      <c r="O106" s="135" t="str">
        <f>IFERROR(_xlfn.XLOOKUP(tblImpactAssessment[[#This Row],[Scale]],tblScale[Numbered Label],tblScale[Value])+_xlfn.XLOOKUP(tblImpactAssessment[[#This Row],[Scope]],tblScope[Numbered Label],tblScope[Value]),"")</f>
        <v/>
      </c>
      <c r="P106" s="135"/>
      <c r="Q106"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106"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106" s="135"/>
      <c r="T106" s="135"/>
      <c r="U106"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106" s="135"/>
      <c r="W106"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106" s="135"/>
    </row>
    <row r="107" spans="2:24" ht="25.5" customHeight="1" x14ac:dyDescent="0.25">
      <c r="B107" s="151">
        <v>23</v>
      </c>
      <c r="C107" s="49" t="str">
        <f>LEFT(_xlfn.XLOOKUP(tblImpactAssessment[[#This Row],[ID]],tblTopicMapping[ID],tblTopicMapping[Dimension]),1)</f>
        <v>G</v>
      </c>
      <c r="D107" s="140" t="str">
        <f>_xlfn.XLOOKUP(tblImpactAssessment[[#This Row],[ID]],tblTopicMapping[ID],tblTopicMapping[Organization''s Topic])</f>
        <v>Business Conduct: Anti-Competitive Behavior; Anti-Corruption</v>
      </c>
      <c r="E107" s="140" t="str">
        <f>IF(_xlfn.XLOOKUP(tblImpactAssessment[[#This Row],[ID]],tblTopicMapping[ID],tblTopicMapping[Relevant to Organization])=0,"",_xlfn.XLOOKUP(tblImpactAssessment[[#This Row],[ID]],tblTopicMapping[ID],tblTopicMapping[Relevant to Organization]))</f>
        <v/>
      </c>
      <c r="F107" s="134"/>
      <c r="G107" s="135"/>
      <c r="H107" s="154" t="s">
        <v>460</v>
      </c>
      <c r="I107" s="135"/>
      <c r="J107" s="135"/>
      <c r="K107" s="55" t="str">
        <f>IF(ISBLANK(tblImpactAssessment[[#This Row],[Nature of Impact]]),"",LEFT(tblImpactAssessment[[#This Row],[Nature of Impact]],FIND(" ",tblImpactAssessment[[#This Row],[Nature of Impact]])-1))</f>
        <v/>
      </c>
      <c r="L107" s="55" t="str">
        <f>IF(ISBLANK(tblImpactAssessment[[#This Row],[Nature of Impact]]),"",RIGHT(tblImpactAssessment[[#This Row],[Nature of Impact]],LEN(tblImpactAssessment[[#This Row],[Nature of Impact]])-FIND(" ",tblImpactAssessment[[#This Row],[Nature of Impact]])))</f>
        <v/>
      </c>
      <c r="M107" s="135"/>
      <c r="N107" s="135"/>
      <c r="O107" s="135" t="str">
        <f>IFERROR(_xlfn.XLOOKUP(tblImpactAssessment[[#This Row],[Scale]],tblScale[Numbered Label],tblScale[Value])+_xlfn.XLOOKUP(tblImpactAssessment[[#This Row],[Scope]],tblScope[Numbered Label],tblScope[Value]),"")</f>
        <v/>
      </c>
      <c r="P107" s="135"/>
      <c r="Q107"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107" s="54"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107" s="135"/>
      <c r="T107" s="135"/>
      <c r="U107" s="54"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107" s="135"/>
      <c r="W107"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107" s="135"/>
    </row>
    <row r="108" spans="2:24" ht="25.5" customHeight="1" x14ac:dyDescent="0.25">
      <c r="B108" s="151">
        <v>24</v>
      </c>
      <c r="C108" s="49" t="str">
        <f>LEFT(_xlfn.XLOOKUP(tblImpactAssessment[[#This Row],[ID]],tblTopicMapping[ID],tblTopicMapping[Dimension]),1)</f>
        <v>S</v>
      </c>
      <c r="D108" s="140" t="str">
        <f>_xlfn.XLOOKUP(tblImpactAssessment[[#This Row],[ID]],tblTopicMapping[ID],tblTopicMapping[Organization''s Topic])</f>
        <v>Other Human Rights: Rights of Indigenous Peoples; Land &amp; Resource Rights</v>
      </c>
      <c r="E108" s="140" t="str">
        <f>IF(_xlfn.XLOOKUP(tblImpactAssessment[[#This Row],[ID]],tblTopicMapping[ID],tblTopicMapping[Relevant to Organization])=0,"",_xlfn.XLOOKUP(tblImpactAssessment[[#This Row],[ID]],tblTopicMapping[ID],tblTopicMapping[Relevant to Organization]))</f>
        <v/>
      </c>
      <c r="F108" s="134"/>
      <c r="G108" s="135"/>
      <c r="H108" s="154" t="s">
        <v>314</v>
      </c>
      <c r="I108" s="135"/>
      <c r="J108" s="135"/>
      <c r="K108" s="55" t="str">
        <f>IF(ISBLANK(tblImpactAssessment[[#This Row],[Nature of Impact]]),"",LEFT(tblImpactAssessment[[#This Row],[Nature of Impact]],FIND(" ",tblImpactAssessment[[#This Row],[Nature of Impact]])-1))</f>
        <v/>
      </c>
      <c r="L108" s="55" t="str">
        <f>IF(ISBLANK(tblImpactAssessment[[#This Row],[Nature of Impact]]),"",RIGHT(tblImpactAssessment[[#This Row],[Nature of Impact]],LEN(tblImpactAssessment[[#This Row],[Nature of Impact]])-FIND(" ",tblImpactAssessment[[#This Row],[Nature of Impact]])))</f>
        <v/>
      </c>
      <c r="M108" s="135"/>
      <c r="N108" s="135"/>
      <c r="O108" s="135" t="str">
        <f>IFERROR(_xlfn.XLOOKUP(tblImpactAssessment[[#This Row],[Scale]],tblScale[Numbered Label],tblScale[Value])+_xlfn.XLOOKUP(tblImpactAssessment[[#This Row],[Scope]],tblScope[Numbered Label],tblScope[Value]),"")</f>
        <v/>
      </c>
      <c r="P108" s="135"/>
      <c r="Q108"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108"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108" s="135"/>
      <c r="T108" s="135"/>
      <c r="U108"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108" s="135"/>
      <c r="W108"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108" s="135"/>
    </row>
    <row r="109" spans="2:24" ht="25.5" customHeight="1" x14ac:dyDescent="0.25">
      <c r="B109" s="151">
        <v>24</v>
      </c>
      <c r="C109" s="49" t="str">
        <f>LEFT(_xlfn.XLOOKUP(tblImpactAssessment[[#This Row],[ID]],tblTopicMapping[ID],tblTopicMapping[Dimension]),1)</f>
        <v>S</v>
      </c>
      <c r="D109" s="140" t="str">
        <f>_xlfn.XLOOKUP(tblImpactAssessment[[#This Row],[ID]],tblTopicMapping[ID],tblTopicMapping[Organization''s Topic])</f>
        <v>Other Human Rights: Rights of Indigenous Peoples; Land &amp; Resource Rights</v>
      </c>
      <c r="E109" s="140" t="str">
        <f>IF(_xlfn.XLOOKUP(tblImpactAssessment[[#This Row],[ID]],tblTopicMapping[ID],tblTopicMapping[Relevant to Organization])=0,"",_xlfn.XLOOKUP(tblImpactAssessment[[#This Row],[ID]],tblTopicMapping[ID],tblTopicMapping[Relevant to Organization]))</f>
        <v/>
      </c>
      <c r="F109" s="134"/>
      <c r="G109" s="135"/>
      <c r="H109" s="154" t="s">
        <v>462</v>
      </c>
      <c r="I109" s="135"/>
      <c r="J109" s="135"/>
      <c r="K109" s="55" t="str">
        <f>IF(ISBLANK(tblImpactAssessment[[#This Row],[Nature of Impact]]),"",LEFT(tblImpactAssessment[[#This Row],[Nature of Impact]],FIND(" ",tblImpactAssessment[[#This Row],[Nature of Impact]])-1))</f>
        <v/>
      </c>
      <c r="L109" s="55" t="str">
        <f>IF(ISBLANK(tblImpactAssessment[[#This Row],[Nature of Impact]]),"",RIGHT(tblImpactAssessment[[#This Row],[Nature of Impact]],LEN(tblImpactAssessment[[#This Row],[Nature of Impact]])-FIND(" ",tblImpactAssessment[[#This Row],[Nature of Impact]])))</f>
        <v/>
      </c>
      <c r="M109" s="135"/>
      <c r="N109" s="135"/>
      <c r="O109" s="135" t="str">
        <f>IFERROR(_xlfn.XLOOKUP(tblImpactAssessment[[#This Row],[Scale]],tblScale[Numbered Label],tblScale[Value])+_xlfn.XLOOKUP(tblImpactAssessment[[#This Row],[Scope]],tblScope[Numbered Label],tblScope[Value]),"")</f>
        <v/>
      </c>
      <c r="P109" s="135"/>
      <c r="Q109"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109"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109" s="135"/>
      <c r="T109" s="135"/>
      <c r="U109"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109" s="135"/>
      <c r="W109"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109" s="135"/>
    </row>
    <row r="110" spans="2:24" ht="25.5" customHeight="1" x14ac:dyDescent="0.25">
      <c r="B110" s="151">
        <v>24</v>
      </c>
      <c r="C110" s="49" t="str">
        <f>LEFT(_xlfn.XLOOKUP(tblImpactAssessment[[#This Row],[ID]],tblTopicMapping[ID],tblTopicMapping[Dimension]),1)</f>
        <v>S</v>
      </c>
      <c r="D110" s="140" t="str">
        <f>_xlfn.XLOOKUP(tblImpactAssessment[[#This Row],[ID]],tblTopicMapping[ID],tblTopicMapping[Organization''s Topic])</f>
        <v>Other Human Rights: Rights of Indigenous Peoples; Land &amp; Resource Rights</v>
      </c>
      <c r="E110" s="140" t="str">
        <f>IF(_xlfn.XLOOKUP(tblImpactAssessment[[#This Row],[ID]],tblTopicMapping[ID],tblTopicMapping[Relevant to Organization])=0,"",_xlfn.XLOOKUP(tblImpactAssessment[[#This Row],[ID]],tblTopicMapping[ID],tblTopicMapping[Relevant to Organization]))</f>
        <v/>
      </c>
      <c r="F110" s="134"/>
      <c r="G110" s="135"/>
      <c r="H110" s="154" t="s">
        <v>463</v>
      </c>
      <c r="I110" s="135"/>
      <c r="J110" s="135"/>
      <c r="K110" s="55" t="str">
        <f>IF(ISBLANK(tblImpactAssessment[[#This Row],[Nature of Impact]]),"",LEFT(tblImpactAssessment[[#This Row],[Nature of Impact]],FIND(" ",tblImpactAssessment[[#This Row],[Nature of Impact]])-1))</f>
        <v/>
      </c>
      <c r="L110" s="55" t="str">
        <f>IF(ISBLANK(tblImpactAssessment[[#This Row],[Nature of Impact]]),"",RIGHT(tblImpactAssessment[[#This Row],[Nature of Impact]],LEN(tblImpactAssessment[[#This Row],[Nature of Impact]])-FIND(" ",tblImpactAssessment[[#This Row],[Nature of Impact]])))</f>
        <v/>
      </c>
      <c r="M110" s="135"/>
      <c r="N110" s="135"/>
      <c r="O110" s="135" t="str">
        <f>IFERROR(_xlfn.XLOOKUP(tblImpactAssessment[[#This Row],[Scale]],tblScale[Numbered Label],tblScale[Value])+_xlfn.XLOOKUP(tblImpactAssessment[[#This Row],[Scope]],tblScope[Numbered Label],tblScope[Value]),"")</f>
        <v/>
      </c>
      <c r="P110" s="135"/>
      <c r="Q110"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110"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110" s="135"/>
      <c r="T110" s="135"/>
      <c r="U110"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110" s="135"/>
      <c r="W110"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110" s="135"/>
    </row>
    <row r="111" spans="2:24" ht="25.5" customHeight="1" x14ac:dyDescent="0.25">
      <c r="B111" s="151">
        <v>24</v>
      </c>
      <c r="C111" s="49" t="str">
        <f>LEFT(_xlfn.XLOOKUP(tblImpactAssessment[[#This Row],[ID]],tblTopicMapping[ID],tblTopicMapping[Dimension]),1)</f>
        <v>S</v>
      </c>
      <c r="D111" s="140" t="str">
        <f>_xlfn.XLOOKUP(tblImpactAssessment[[#This Row],[ID]],tblTopicMapping[ID],tblTopicMapping[Organization''s Topic])</f>
        <v>Other Human Rights: Rights of Indigenous Peoples; Land &amp; Resource Rights</v>
      </c>
      <c r="E111" s="140" t="str">
        <f>IF(_xlfn.XLOOKUP(tblImpactAssessment[[#This Row],[ID]],tblTopicMapping[ID],tblTopicMapping[Relevant to Organization])=0,"",_xlfn.XLOOKUP(tblImpactAssessment[[#This Row],[ID]],tblTopicMapping[ID],tblTopicMapping[Relevant to Organization]))</f>
        <v/>
      </c>
      <c r="F111" s="134"/>
      <c r="G111" s="135"/>
      <c r="H111" s="154" t="s">
        <v>464</v>
      </c>
      <c r="I111" s="135"/>
      <c r="J111" s="135"/>
      <c r="K111" s="55" t="str">
        <f>IF(ISBLANK(tblImpactAssessment[[#This Row],[Nature of Impact]]),"",LEFT(tblImpactAssessment[[#This Row],[Nature of Impact]],FIND(" ",tblImpactAssessment[[#This Row],[Nature of Impact]])-1))</f>
        <v/>
      </c>
      <c r="L111" s="55" t="str">
        <f>IF(ISBLANK(tblImpactAssessment[[#This Row],[Nature of Impact]]),"",RIGHT(tblImpactAssessment[[#This Row],[Nature of Impact]],LEN(tblImpactAssessment[[#This Row],[Nature of Impact]])-FIND(" ",tblImpactAssessment[[#This Row],[Nature of Impact]])))</f>
        <v/>
      </c>
      <c r="M111" s="135"/>
      <c r="N111" s="135"/>
      <c r="O111" s="135" t="str">
        <f>IFERROR(_xlfn.XLOOKUP(tblImpactAssessment[[#This Row],[Scale]],tblScale[Numbered Label],tblScale[Value])+_xlfn.XLOOKUP(tblImpactAssessment[[#This Row],[Scope]],tblScope[Numbered Label],tblScope[Value]),"")</f>
        <v/>
      </c>
      <c r="P111" s="135"/>
      <c r="Q111"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111" s="54"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111" s="135"/>
      <c r="T111" s="135"/>
      <c r="U111" s="54"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111" s="135"/>
      <c r="W111"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111" s="135"/>
    </row>
    <row r="112" spans="2:24" ht="25.5" customHeight="1" x14ac:dyDescent="0.25">
      <c r="B112" s="151">
        <v>25</v>
      </c>
      <c r="C112" s="49" t="str">
        <f>LEFT(_xlfn.XLOOKUP(tblImpactAssessment[[#This Row],[ID]],tblTopicMapping[ID],tblTopicMapping[Dimension]),1)</f>
        <v>G</v>
      </c>
      <c r="D112" s="140" t="str">
        <f>_xlfn.XLOOKUP(tblImpactAssessment[[#This Row],[ID]],tblTopicMapping[ID],tblTopicMapping[Organization''s Topic])</f>
        <v>Responsible Sourcing</v>
      </c>
      <c r="E112" s="140" t="str">
        <f>IF(_xlfn.XLOOKUP(tblImpactAssessment[[#This Row],[ID]],tblTopicMapping[ID],tblTopicMapping[Relevant to Organization])=0,"",_xlfn.XLOOKUP(tblImpactAssessment[[#This Row],[ID]],tblTopicMapping[ID],tblTopicMapping[Relevant to Organization]))</f>
        <v/>
      </c>
      <c r="F112" s="134"/>
      <c r="G112" s="135"/>
      <c r="H112" s="154" t="s">
        <v>461</v>
      </c>
      <c r="I112" s="135"/>
      <c r="J112" s="135"/>
      <c r="K112" s="55" t="str">
        <f>IF(ISBLANK(tblImpactAssessment[[#This Row],[Nature of Impact]]),"",LEFT(tblImpactAssessment[[#This Row],[Nature of Impact]],FIND(" ",tblImpactAssessment[[#This Row],[Nature of Impact]])-1))</f>
        <v/>
      </c>
      <c r="L112" s="55" t="str">
        <f>IF(ISBLANK(tblImpactAssessment[[#This Row],[Nature of Impact]]),"",RIGHT(tblImpactAssessment[[#This Row],[Nature of Impact]],LEN(tblImpactAssessment[[#This Row],[Nature of Impact]])-FIND(" ",tblImpactAssessment[[#This Row],[Nature of Impact]])))</f>
        <v/>
      </c>
      <c r="M112" s="135"/>
      <c r="N112" s="135"/>
      <c r="O112" s="135" t="str">
        <f>IFERROR(_xlfn.XLOOKUP(tblImpactAssessment[[#This Row],[Scale]],tblScale[Numbered Label],tblScale[Value])+_xlfn.XLOOKUP(tblImpactAssessment[[#This Row],[Scope]],tblScope[Numbered Label],tblScope[Value]),"")</f>
        <v/>
      </c>
      <c r="P112" s="135"/>
      <c r="Q112"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112"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112" s="135"/>
      <c r="T112" s="135"/>
      <c r="U112"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112" s="135"/>
      <c r="W112"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112" s="135"/>
    </row>
    <row r="113" spans="2:24" ht="25.5" customHeight="1" x14ac:dyDescent="0.25">
      <c r="B113" s="151">
        <v>25</v>
      </c>
      <c r="C113" s="49" t="str">
        <f>LEFT(_xlfn.XLOOKUP(tblImpactAssessment[[#This Row],[ID]],tblTopicMapping[ID],tblTopicMapping[Dimension]),1)</f>
        <v>G</v>
      </c>
      <c r="D113" s="140" t="str">
        <f>_xlfn.XLOOKUP(tblImpactAssessment[[#This Row],[ID]],tblTopicMapping[ID],tblTopicMapping[Organization''s Topic])</f>
        <v>Responsible Sourcing</v>
      </c>
      <c r="E113" s="140" t="str">
        <f>IF(_xlfn.XLOOKUP(tblImpactAssessment[[#This Row],[ID]],tblTopicMapping[ID],tblTopicMapping[Relevant to Organization])=0,"",_xlfn.XLOOKUP(tblImpactAssessment[[#This Row],[ID]],tblTopicMapping[ID],tblTopicMapping[Relevant to Organization]))</f>
        <v/>
      </c>
      <c r="F113" s="134"/>
      <c r="G113" s="135"/>
      <c r="H113" s="154" t="s">
        <v>465</v>
      </c>
      <c r="I113" s="135"/>
      <c r="J113" s="135"/>
      <c r="K113" s="55" t="str">
        <f>IF(ISBLANK(tblImpactAssessment[[#This Row],[Nature of Impact]]),"",LEFT(tblImpactAssessment[[#This Row],[Nature of Impact]],FIND(" ",tblImpactAssessment[[#This Row],[Nature of Impact]])-1))</f>
        <v/>
      </c>
      <c r="L113" s="55" t="str">
        <f>IF(ISBLANK(tblImpactAssessment[[#This Row],[Nature of Impact]]),"",RIGHT(tblImpactAssessment[[#This Row],[Nature of Impact]],LEN(tblImpactAssessment[[#This Row],[Nature of Impact]])-FIND(" ",tblImpactAssessment[[#This Row],[Nature of Impact]])))</f>
        <v/>
      </c>
      <c r="M113" s="135"/>
      <c r="N113" s="135"/>
      <c r="O113" s="135" t="str">
        <f>IFERROR(_xlfn.XLOOKUP(tblImpactAssessment[[#This Row],[Scale]],tblScale[Numbered Label],tblScale[Value])+_xlfn.XLOOKUP(tblImpactAssessment[[#This Row],[Scope]],tblScope[Numbered Label],tblScope[Value]),"")</f>
        <v/>
      </c>
      <c r="P113" s="135"/>
      <c r="Q113"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113"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113" s="135"/>
      <c r="T113" s="135"/>
      <c r="U113"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113" s="135"/>
      <c r="W113"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113" s="135"/>
    </row>
    <row r="114" spans="2:24" ht="25.5" customHeight="1" x14ac:dyDescent="0.25">
      <c r="B114" s="151">
        <v>25</v>
      </c>
      <c r="C114" s="49" t="str">
        <f>LEFT(_xlfn.XLOOKUP(tblImpactAssessment[[#This Row],[ID]],tblTopicMapping[ID],tblTopicMapping[Dimension]),1)</f>
        <v>G</v>
      </c>
      <c r="D114" s="140" t="str">
        <f>_xlfn.XLOOKUP(tblImpactAssessment[[#This Row],[ID]],tblTopicMapping[ID],tblTopicMapping[Organization''s Topic])</f>
        <v>Responsible Sourcing</v>
      </c>
      <c r="E114" s="140" t="str">
        <f>IF(_xlfn.XLOOKUP(tblImpactAssessment[[#This Row],[ID]],tblTopicMapping[ID],tblTopicMapping[Relevant to Organization])=0,"",_xlfn.XLOOKUP(tblImpactAssessment[[#This Row],[ID]],tblTopicMapping[ID],tblTopicMapping[Relevant to Organization]))</f>
        <v/>
      </c>
      <c r="F114" s="134"/>
      <c r="G114" s="135"/>
      <c r="H114" s="154" t="s">
        <v>466</v>
      </c>
      <c r="I114" s="135"/>
      <c r="J114" s="135"/>
      <c r="K114" s="55" t="str">
        <f>IF(ISBLANK(tblImpactAssessment[[#This Row],[Nature of Impact]]),"",LEFT(tblImpactAssessment[[#This Row],[Nature of Impact]],FIND(" ",tblImpactAssessment[[#This Row],[Nature of Impact]])-1))</f>
        <v/>
      </c>
      <c r="L114" s="55" t="str">
        <f>IF(ISBLANK(tblImpactAssessment[[#This Row],[Nature of Impact]]),"",RIGHT(tblImpactAssessment[[#This Row],[Nature of Impact]],LEN(tblImpactAssessment[[#This Row],[Nature of Impact]])-FIND(" ",tblImpactAssessment[[#This Row],[Nature of Impact]])))</f>
        <v/>
      </c>
      <c r="M114" s="135"/>
      <c r="N114" s="135"/>
      <c r="O114" s="135" t="str">
        <f>IFERROR(_xlfn.XLOOKUP(tblImpactAssessment[[#This Row],[Scale]],tblScale[Numbered Label],tblScale[Value])+_xlfn.XLOOKUP(tblImpactAssessment[[#This Row],[Scope]],tblScope[Numbered Label],tblScope[Value]),"")</f>
        <v/>
      </c>
      <c r="P114" s="135"/>
      <c r="Q114"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114"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114" s="135"/>
      <c r="T114" s="135"/>
      <c r="U114"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114" s="135"/>
      <c r="W114"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114" s="135"/>
    </row>
    <row r="115" spans="2:24" ht="25.5" customHeight="1" x14ac:dyDescent="0.25">
      <c r="B115" s="151">
        <v>25</v>
      </c>
      <c r="C115" s="49" t="str">
        <f>LEFT(_xlfn.XLOOKUP(tblImpactAssessment[[#This Row],[ID]],tblTopicMapping[ID],tblTopicMapping[Dimension]),1)</f>
        <v>G</v>
      </c>
      <c r="D115" s="140" t="str">
        <f>_xlfn.XLOOKUP(tblImpactAssessment[[#This Row],[ID]],tblTopicMapping[ID],tblTopicMapping[Organization''s Topic])</f>
        <v>Responsible Sourcing</v>
      </c>
      <c r="E115" s="140" t="str">
        <f>IF(_xlfn.XLOOKUP(tblImpactAssessment[[#This Row],[ID]],tblTopicMapping[ID],tblTopicMapping[Relevant to Organization])=0,"",_xlfn.XLOOKUP(tblImpactAssessment[[#This Row],[ID]],tblTopicMapping[ID],tblTopicMapping[Relevant to Organization]))</f>
        <v/>
      </c>
      <c r="F115" s="134"/>
      <c r="G115" s="135"/>
      <c r="H115" s="154" t="s">
        <v>467</v>
      </c>
      <c r="I115" s="135"/>
      <c r="J115" s="135"/>
      <c r="K115" s="55" t="str">
        <f>IF(ISBLANK(tblImpactAssessment[[#This Row],[Nature of Impact]]),"",LEFT(tblImpactAssessment[[#This Row],[Nature of Impact]],FIND(" ",tblImpactAssessment[[#This Row],[Nature of Impact]])-1))</f>
        <v/>
      </c>
      <c r="L115" s="55" t="str">
        <f>IF(ISBLANK(tblImpactAssessment[[#This Row],[Nature of Impact]]),"",RIGHT(tblImpactAssessment[[#This Row],[Nature of Impact]],LEN(tblImpactAssessment[[#This Row],[Nature of Impact]])-FIND(" ",tblImpactAssessment[[#This Row],[Nature of Impact]])))</f>
        <v/>
      </c>
      <c r="M115" s="135"/>
      <c r="N115" s="135"/>
      <c r="O115" s="135" t="str">
        <f>IFERROR(_xlfn.XLOOKUP(tblImpactAssessment[[#This Row],[Scale]],tblScale[Numbered Label],tblScale[Value])+_xlfn.XLOOKUP(tblImpactAssessment[[#This Row],[Scope]],tblScope[Numbered Label],tblScope[Value]),"")</f>
        <v/>
      </c>
      <c r="P115" s="135"/>
      <c r="Q115"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115" s="54"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115" s="135"/>
      <c r="T115" s="135"/>
      <c r="U115" s="54"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115" s="135"/>
      <c r="W115"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115" s="135"/>
    </row>
    <row r="116" spans="2:24" ht="25.5" customHeight="1" x14ac:dyDescent="0.25">
      <c r="B116" s="151">
        <v>26</v>
      </c>
      <c r="C116" s="49" t="str">
        <f>LEFT(_xlfn.XLOOKUP(tblImpactAssessment[[#This Row],[ID]],tblTopicMapping[ID],tblTopicMapping[Dimension]),1)</f>
        <v>G</v>
      </c>
      <c r="D116" s="140" t="str">
        <f>_xlfn.XLOOKUP(tblImpactAssessment[[#This Row],[ID]],tblTopicMapping[ID],tblTopicMapping[Organization''s Topic])</f>
        <v>Transparency: GMO Management; Public Policy</v>
      </c>
      <c r="E116" s="140" t="str">
        <f>IF(_xlfn.XLOOKUP(tblImpactAssessment[[#This Row],[ID]],tblTopicMapping[ID],tblTopicMapping[Relevant to Organization])=0,"",_xlfn.XLOOKUP(tblImpactAssessment[[#This Row],[ID]],tblTopicMapping[ID],tblTopicMapping[Relevant to Organization]))</f>
        <v/>
      </c>
      <c r="F116" s="134"/>
      <c r="G116" s="135"/>
      <c r="H116" s="154" t="s">
        <v>321</v>
      </c>
      <c r="I116" s="135"/>
      <c r="J116" s="135"/>
      <c r="K116" s="55" t="str">
        <f>IF(ISBLANK(tblImpactAssessment[[#This Row],[Nature of Impact]]),"",LEFT(tblImpactAssessment[[#This Row],[Nature of Impact]],FIND(" ",tblImpactAssessment[[#This Row],[Nature of Impact]])-1))</f>
        <v/>
      </c>
      <c r="L116" s="55" t="str">
        <f>IF(ISBLANK(tblImpactAssessment[[#This Row],[Nature of Impact]]),"",RIGHT(tblImpactAssessment[[#This Row],[Nature of Impact]],LEN(tblImpactAssessment[[#This Row],[Nature of Impact]])-FIND(" ",tblImpactAssessment[[#This Row],[Nature of Impact]])))</f>
        <v/>
      </c>
      <c r="M116" s="135"/>
      <c r="N116" s="135"/>
      <c r="O116" s="135" t="str">
        <f>IFERROR(_xlfn.XLOOKUP(tblImpactAssessment[[#This Row],[Scale]],tblScale[Numbered Label],tblScale[Value])+_xlfn.XLOOKUP(tblImpactAssessment[[#This Row],[Scope]],tblScope[Numbered Label],tblScope[Value]),"")</f>
        <v/>
      </c>
      <c r="P116" s="135"/>
      <c r="Q116"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116"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116" s="135"/>
      <c r="T116" s="135"/>
      <c r="U116"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116" s="135"/>
      <c r="W116"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116" s="135"/>
    </row>
    <row r="117" spans="2:24" ht="25.5" customHeight="1" x14ac:dyDescent="0.25">
      <c r="B117" s="151">
        <v>26</v>
      </c>
      <c r="C117" s="49" t="str">
        <f>LEFT(_xlfn.XLOOKUP(tblImpactAssessment[[#This Row],[ID]],tblTopicMapping[ID],tblTopicMapping[Dimension]),1)</f>
        <v>G</v>
      </c>
      <c r="D117" s="140" t="str">
        <f>_xlfn.XLOOKUP(tblImpactAssessment[[#This Row],[ID]],tblTopicMapping[ID],tblTopicMapping[Organization''s Topic])</f>
        <v>Transparency: GMO Management; Public Policy</v>
      </c>
      <c r="E117" s="140" t="str">
        <f>IF(_xlfn.XLOOKUP(tblImpactAssessment[[#This Row],[ID]],tblTopicMapping[ID],tblTopicMapping[Relevant to Organization])=0,"",_xlfn.XLOOKUP(tblImpactAssessment[[#This Row],[ID]],tblTopicMapping[ID],tblTopicMapping[Relevant to Organization]))</f>
        <v/>
      </c>
      <c r="F117" s="134"/>
      <c r="G117" s="135"/>
      <c r="H117" s="154" t="s">
        <v>322</v>
      </c>
      <c r="I117" s="135"/>
      <c r="J117" s="135"/>
      <c r="K117" s="55" t="str">
        <f>IF(ISBLANK(tblImpactAssessment[[#This Row],[Nature of Impact]]),"",LEFT(tblImpactAssessment[[#This Row],[Nature of Impact]],FIND(" ",tblImpactAssessment[[#This Row],[Nature of Impact]])-1))</f>
        <v/>
      </c>
      <c r="L117" s="55" t="str">
        <f>IF(ISBLANK(tblImpactAssessment[[#This Row],[Nature of Impact]]),"",RIGHT(tblImpactAssessment[[#This Row],[Nature of Impact]],LEN(tblImpactAssessment[[#This Row],[Nature of Impact]])-FIND(" ",tblImpactAssessment[[#This Row],[Nature of Impact]])))</f>
        <v/>
      </c>
      <c r="M117" s="135"/>
      <c r="N117" s="135"/>
      <c r="O117" s="135" t="str">
        <f>IFERROR(_xlfn.XLOOKUP(tblImpactAssessment[[#This Row],[Scale]],tblScale[Numbered Label],tblScale[Value])+_xlfn.XLOOKUP(tblImpactAssessment[[#This Row],[Scope]],tblScope[Numbered Label],tblScope[Value]),"")</f>
        <v/>
      </c>
      <c r="P117" s="135"/>
      <c r="Q117"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117"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117" s="135"/>
      <c r="T117" s="135"/>
      <c r="U117"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117" s="135"/>
      <c r="W117"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117" s="135"/>
    </row>
    <row r="118" spans="2:24" ht="25.5" customHeight="1" x14ac:dyDescent="0.25">
      <c r="B118" s="151">
        <v>26</v>
      </c>
      <c r="C118" s="49" t="str">
        <f>LEFT(_xlfn.XLOOKUP(tblImpactAssessment[[#This Row],[ID]],tblTopicMapping[ID],tblTopicMapping[Dimension]),1)</f>
        <v>G</v>
      </c>
      <c r="D118" s="140" t="str">
        <f>_xlfn.XLOOKUP(tblImpactAssessment[[#This Row],[ID]],tblTopicMapping[ID],tblTopicMapping[Organization''s Topic])</f>
        <v>Transparency: GMO Management; Public Policy</v>
      </c>
      <c r="E118" s="140" t="str">
        <f>IF(_xlfn.XLOOKUP(tblImpactAssessment[[#This Row],[ID]],tblTopicMapping[ID],tblTopicMapping[Relevant to Organization])=0,"",_xlfn.XLOOKUP(tblImpactAssessment[[#This Row],[ID]],tblTopicMapping[ID],tblTopicMapping[Relevant to Organization]))</f>
        <v/>
      </c>
      <c r="F118" s="134"/>
      <c r="G118" s="135"/>
      <c r="H118" s="154" t="s">
        <v>469</v>
      </c>
      <c r="I118" s="135"/>
      <c r="J118" s="135"/>
      <c r="K118" s="55" t="str">
        <f>IF(ISBLANK(tblImpactAssessment[[#This Row],[Nature of Impact]]),"",LEFT(tblImpactAssessment[[#This Row],[Nature of Impact]],FIND(" ",tblImpactAssessment[[#This Row],[Nature of Impact]])-1))</f>
        <v/>
      </c>
      <c r="L118" s="55" t="str">
        <f>IF(ISBLANK(tblImpactAssessment[[#This Row],[Nature of Impact]]),"",RIGHT(tblImpactAssessment[[#This Row],[Nature of Impact]],LEN(tblImpactAssessment[[#This Row],[Nature of Impact]])-FIND(" ",tblImpactAssessment[[#This Row],[Nature of Impact]])))</f>
        <v/>
      </c>
      <c r="M118" s="135"/>
      <c r="N118" s="135"/>
      <c r="O118" s="135" t="str">
        <f>IFERROR(_xlfn.XLOOKUP(tblImpactAssessment[[#This Row],[Scale]],tblScale[Numbered Label],tblScale[Value])+_xlfn.XLOOKUP(tblImpactAssessment[[#This Row],[Scope]],tblScope[Numbered Label],tblScope[Value]),"")</f>
        <v/>
      </c>
      <c r="P118" s="135"/>
      <c r="Q118"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118"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118" s="135"/>
      <c r="T118" s="135"/>
      <c r="U118"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118" s="135"/>
      <c r="W118"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118" s="135"/>
    </row>
    <row r="119" spans="2:24" ht="25.5" customHeight="1" x14ac:dyDescent="0.25">
      <c r="B119" s="151">
        <v>26</v>
      </c>
      <c r="C119" s="49" t="str">
        <f>LEFT(_xlfn.XLOOKUP(tblImpactAssessment[[#This Row],[ID]],tblTopicMapping[ID],tblTopicMapping[Dimension]),1)</f>
        <v>G</v>
      </c>
      <c r="D119" s="140" t="str">
        <f>_xlfn.XLOOKUP(tblImpactAssessment[[#This Row],[ID]],tblTopicMapping[ID],tblTopicMapping[Organization''s Topic])</f>
        <v>Transparency: GMO Management; Public Policy</v>
      </c>
      <c r="E119" s="140" t="str">
        <f>IF(_xlfn.XLOOKUP(tblImpactAssessment[[#This Row],[ID]],tblTopicMapping[ID],tblTopicMapping[Relevant to Organization])=0,"",_xlfn.XLOOKUP(tblImpactAssessment[[#This Row],[ID]],tblTopicMapping[ID],tblTopicMapping[Relevant to Organization]))</f>
        <v/>
      </c>
      <c r="F119" s="134"/>
      <c r="G119" s="135"/>
      <c r="H119" s="154" t="s">
        <v>470</v>
      </c>
      <c r="I119" s="135"/>
      <c r="J119" s="135"/>
      <c r="K119" s="55" t="str">
        <f>IF(ISBLANK(tblImpactAssessment[[#This Row],[Nature of Impact]]),"",LEFT(tblImpactAssessment[[#This Row],[Nature of Impact]],FIND(" ",tblImpactAssessment[[#This Row],[Nature of Impact]])-1))</f>
        <v/>
      </c>
      <c r="L119" s="55" t="str">
        <f>IF(ISBLANK(tblImpactAssessment[[#This Row],[Nature of Impact]]),"",RIGHT(tblImpactAssessment[[#This Row],[Nature of Impact]],LEN(tblImpactAssessment[[#This Row],[Nature of Impact]])-FIND(" ",tblImpactAssessment[[#This Row],[Nature of Impact]])))</f>
        <v/>
      </c>
      <c r="M119" s="135"/>
      <c r="N119" s="135"/>
      <c r="O119" s="135" t="str">
        <f>IFERROR(_xlfn.XLOOKUP(tblImpactAssessment[[#This Row],[Scale]],tblScale[Numbered Label],tblScale[Value])+_xlfn.XLOOKUP(tblImpactAssessment[[#This Row],[Scope]],tblScope[Numbered Label],tblScope[Value]),"")</f>
        <v/>
      </c>
      <c r="P119" s="135"/>
      <c r="Q119"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119"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119" s="135"/>
      <c r="T119" s="135"/>
      <c r="U119"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119" s="135"/>
      <c r="W119"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119" s="135"/>
    </row>
    <row r="120" spans="2:24" ht="25.5" customHeight="1" x14ac:dyDescent="0.25">
      <c r="B120" s="151">
        <v>27</v>
      </c>
      <c r="C120" s="49" t="str">
        <f>LEFT(_xlfn.XLOOKUP(tblImpactAssessment[[#This Row],[ID]],tblTopicMapping[ID],tblTopicMapping[Dimension]),1)</f>
        <v/>
      </c>
      <c r="D120" s="140" t="str">
        <f>_xlfn.XLOOKUP(tblImpactAssessment[[#This Row],[ID]],tblTopicMapping[ID],tblTopicMapping[Organization''s Topic])</f>
        <v>Optional topic 1</v>
      </c>
      <c r="E120" s="140" t="str">
        <f>IF(_xlfn.XLOOKUP(tblImpactAssessment[[#This Row],[ID]],tblTopicMapping[ID],tblTopicMapping[Relevant to Organization])=0,"",_xlfn.XLOOKUP(tblImpactAssessment[[#This Row],[ID]],tblTopicMapping[ID],tblTopicMapping[Relevant to Organization]))</f>
        <v/>
      </c>
      <c r="F120" s="134"/>
      <c r="G120" s="135"/>
      <c r="H120" s="154" t="s">
        <v>468</v>
      </c>
      <c r="I120" s="135"/>
      <c r="J120" s="135"/>
      <c r="K120" s="55" t="str">
        <f>IF(ISBLANK(tblImpactAssessment[[#This Row],[Nature of Impact]]),"",LEFT(tblImpactAssessment[[#This Row],[Nature of Impact]],FIND(" ",tblImpactAssessment[[#This Row],[Nature of Impact]])-1))</f>
        <v/>
      </c>
      <c r="L120" s="55" t="str">
        <f>IF(ISBLANK(tblImpactAssessment[[#This Row],[Nature of Impact]]),"",RIGHT(tblImpactAssessment[[#This Row],[Nature of Impact]],LEN(tblImpactAssessment[[#This Row],[Nature of Impact]])-FIND(" ",tblImpactAssessment[[#This Row],[Nature of Impact]])))</f>
        <v/>
      </c>
      <c r="M120" s="135"/>
      <c r="N120" s="135"/>
      <c r="O120" s="135" t="str">
        <f>IFERROR(_xlfn.XLOOKUP(tblImpactAssessment[[#This Row],[Scale]],tblScale[Numbered Label],tblScale[Value])+_xlfn.XLOOKUP(tblImpactAssessment[[#This Row],[Scope]],tblScope[Numbered Label],tblScope[Value]),"")</f>
        <v/>
      </c>
      <c r="P120" s="135"/>
      <c r="Q120"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120"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120" s="135"/>
      <c r="T120" s="135"/>
      <c r="U120"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120" s="135"/>
      <c r="W120"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120" s="135"/>
    </row>
    <row r="121" spans="2:24" ht="25.5" customHeight="1" x14ac:dyDescent="0.25">
      <c r="B121" s="151">
        <v>27</v>
      </c>
      <c r="C121" s="49" t="str">
        <f>LEFT(_xlfn.XLOOKUP(tblImpactAssessment[[#This Row],[ID]],tblTopicMapping[ID],tblTopicMapping[Dimension]),1)</f>
        <v/>
      </c>
      <c r="D121" s="140" t="str">
        <f>_xlfn.XLOOKUP(tblImpactAssessment[[#This Row],[ID]],tblTopicMapping[ID],tblTopicMapping[Organization''s Topic])</f>
        <v>Optional topic 1</v>
      </c>
      <c r="E121" s="140" t="str">
        <f>IF(_xlfn.XLOOKUP(tblImpactAssessment[[#This Row],[ID]],tblTopicMapping[ID],tblTopicMapping[Relevant to Organization])=0,"",_xlfn.XLOOKUP(tblImpactAssessment[[#This Row],[ID]],tblTopicMapping[ID],tblTopicMapping[Relevant to Organization]))</f>
        <v/>
      </c>
      <c r="F121" s="134"/>
      <c r="G121" s="135"/>
      <c r="H121" s="154" t="s">
        <v>471</v>
      </c>
      <c r="I121" s="135"/>
      <c r="J121" s="135"/>
      <c r="K121" s="55" t="str">
        <f>IF(ISBLANK(tblImpactAssessment[[#This Row],[Nature of Impact]]),"",LEFT(tblImpactAssessment[[#This Row],[Nature of Impact]],FIND(" ",tblImpactAssessment[[#This Row],[Nature of Impact]])-1))</f>
        <v/>
      </c>
      <c r="L121" s="55" t="str">
        <f>IF(ISBLANK(tblImpactAssessment[[#This Row],[Nature of Impact]]),"",RIGHT(tblImpactAssessment[[#This Row],[Nature of Impact]],LEN(tblImpactAssessment[[#This Row],[Nature of Impact]])-FIND(" ",tblImpactAssessment[[#This Row],[Nature of Impact]])))</f>
        <v/>
      </c>
      <c r="M121" s="135"/>
      <c r="N121" s="135"/>
      <c r="O121" s="135" t="str">
        <f>IFERROR(_xlfn.XLOOKUP(tblImpactAssessment[[#This Row],[Scale]],tblScale[Numbered Label],tblScale[Value])+_xlfn.XLOOKUP(tblImpactAssessment[[#This Row],[Scope]],tblScope[Numbered Label],tblScope[Value]),"")</f>
        <v/>
      </c>
      <c r="P121" s="135"/>
      <c r="Q121"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121"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121" s="135"/>
      <c r="T121" s="135"/>
      <c r="U121"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121" s="135"/>
      <c r="W121"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121" s="135"/>
    </row>
    <row r="122" spans="2:24" ht="25.5" customHeight="1" x14ac:dyDescent="0.25">
      <c r="B122" s="151">
        <v>27</v>
      </c>
      <c r="C122" s="49" t="str">
        <f>LEFT(_xlfn.XLOOKUP(tblImpactAssessment[[#This Row],[ID]],tblTopicMapping[ID],tblTopicMapping[Dimension]),1)</f>
        <v/>
      </c>
      <c r="D122" s="140" t="str">
        <f>_xlfn.XLOOKUP(tblImpactAssessment[[#This Row],[ID]],tblTopicMapping[ID],tblTopicMapping[Organization''s Topic])</f>
        <v>Optional topic 1</v>
      </c>
      <c r="E122" s="140" t="str">
        <f>IF(_xlfn.XLOOKUP(tblImpactAssessment[[#This Row],[ID]],tblTopicMapping[ID],tblTopicMapping[Relevant to Organization])=0,"",_xlfn.XLOOKUP(tblImpactAssessment[[#This Row],[ID]],tblTopicMapping[ID],tblTopicMapping[Relevant to Organization]))</f>
        <v/>
      </c>
      <c r="F122" s="134"/>
      <c r="G122" s="135"/>
      <c r="H122" s="154" t="s">
        <v>472</v>
      </c>
      <c r="I122" s="135"/>
      <c r="J122" s="135"/>
      <c r="K122" s="55" t="str">
        <f>IF(ISBLANK(tblImpactAssessment[[#This Row],[Nature of Impact]]),"",LEFT(tblImpactAssessment[[#This Row],[Nature of Impact]],FIND(" ",tblImpactAssessment[[#This Row],[Nature of Impact]])-1))</f>
        <v/>
      </c>
      <c r="L122" s="55" t="str">
        <f>IF(ISBLANK(tblImpactAssessment[[#This Row],[Nature of Impact]]),"",RIGHT(tblImpactAssessment[[#This Row],[Nature of Impact]],LEN(tblImpactAssessment[[#This Row],[Nature of Impact]])-FIND(" ",tblImpactAssessment[[#This Row],[Nature of Impact]])))</f>
        <v/>
      </c>
      <c r="M122" s="135"/>
      <c r="N122" s="135"/>
      <c r="O122" s="135" t="str">
        <f>IFERROR(_xlfn.XLOOKUP(tblImpactAssessment[[#This Row],[Scale]],tblScale[Numbered Label],tblScale[Value])+_xlfn.XLOOKUP(tblImpactAssessment[[#This Row],[Scope]],tblScope[Numbered Label],tblScope[Value]),"")</f>
        <v/>
      </c>
      <c r="P122" s="135"/>
      <c r="Q122"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122"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122" s="135"/>
      <c r="T122" s="135"/>
      <c r="U122"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122" s="135"/>
      <c r="W122"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122" s="135"/>
    </row>
    <row r="123" spans="2:24" ht="25.5" customHeight="1" x14ac:dyDescent="0.25">
      <c r="B123" s="151">
        <v>27</v>
      </c>
      <c r="C123" s="49" t="str">
        <f>LEFT(_xlfn.XLOOKUP(tblImpactAssessment[[#This Row],[ID]],tblTopicMapping[ID],tblTopicMapping[Dimension]),1)</f>
        <v/>
      </c>
      <c r="D123" s="140" t="str">
        <f>_xlfn.XLOOKUP(tblImpactAssessment[[#This Row],[ID]],tblTopicMapping[ID],tblTopicMapping[Organization''s Topic])</f>
        <v>Optional topic 1</v>
      </c>
      <c r="E123" s="140" t="str">
        <f>IF(_xlfn.XLOOKUP(tblImpactAssessment[[#This Row],[ID]],tblTopicMapping[ID],tblTopicMapping[Relevant to Organization])=0,"",_xlfn.XLOOKUP(tblImpactAssessment[[#This Row],[ID]],tblTopicMapping[ID],tblTopicMapping[Relevant to Organization]))</f>
        <v/>
      </c>
      <c r="F123" s="134"/>
      <c r="G123" s="135"/>
      <c r="H123" s="154" t="s">
        <v>473</v>
      </c>
      <c r="I123" s="135"/>
      <c r="J123" s="135"/>
      <c r="K123" s="55" t="str">
        <f>IF(ISBLANK(tblImpactAssessment[[#This Row],[Nature of Impact]]),"",LEFT(tblImpactAssessment[[#This Row],[Nature of Impact]],FIND(" ",tblImpactAssessment[[#This Row],[Nature of Impact]])-1))</f>
        <v/>
      </c>
      <c r="L123" s="55" t="str">
        <f>IF(ISBLANK(tblImpactAssessment[[#This Row],[Nature of Impact]]),"",RIGHT(tblImpactAssessment[[#This Row],[Nature of Impact]],LEN(tblImpactAssessment[[#This Row],[Nature of Impact]])-FIND(" ",tblImpactAssessment[[#This Row],[Nature of Impact]])))</f>
        <v/>
      </c>
      <c r="M123" s="135"/>
      <c r="N123" s="135"/>
      <c r="O123" s="135" t="str">
        <f>IFERROR(_xlfn.XLOOKUP(tblImpactAssessment[[#This Row],[Scale]],tblScale[Numbered Label],tblScale[Value])+_xlfn.XLOOKUP(tblImpactAssessment[[#This Row],[Scope]],tblScope[Numbered Label],tblScope[Value]),"")</f>
        <v/>
      </c>
      <c r="P123" s="135"/>
      <c r="Q123"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123"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123" s="135"/>
      <c r="T123" s="135"/>
      <c r="U123"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123" s="135"/>
      <c r="W123"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123" s="135"/>
    </row>
    <row r="124" spans="2:24" ht="25.15" customHeight="1" x14ac:dyDescent="0.25">
      <c r="B124" s="151">
        <v>28</v>
      </c>
      <c r="C124" s="49" t="str">
        <f>LEFT(_xlfn.XLOOKUP(tblImpactAssessment[[#This Row],[ID]],tblTopicMapping[ID],tblTopicMapping[Dimension]),1)</f>
        <v/>
      </c>
      <c r="D124" s="140" t="str">
        <f>_xlfn.XLOOKUP(tblImpactAssessment[[#This Row],[ID]],tblTopicMapping[ID],tblTopicMapping[Organization''s Topic])</f>
        <v>Optional topic 2</v>
      </c>
      <c r="E124" s="140" t="str">
        <f>IF(_xlfn.XLOOKUP(tblImpactAssessment[[#This Row],[ID]],tblTopicMapping[ID],tblTopicMapping[Relevant to Organization])=0,"",_xlfn.XLOOKUP(tblImpactAssessment[[#This Row],[ID]],tblTopicMapping[ID],tblTopicMapping[Relevant to Organization]))</f>
        <v/>
      </c>
      <c r="F124" s="134"/>
      <c r="G124" s="135"/>
      <c r="H124" s="154" t="s">
        <v>316</v>
      </c>
      <c r="I124" s="135"/>
      <c r="J124" s="135"/>
      <c r="K124" s="55" t="str">
        <f>IF(ISBLANK(tblImpactAssessment[[#This Row],[Nature of Impact]]),"",LEFT(tblImpactAssessment[[#This Row],[Nature of Impact]],FIND(" ",tblImpactAssessment[[#This Row],[Nature of Impact]])-1))</f>
        <v/>
      </c>
      <c r="L124" s="55" t="str">
        <f>IF(ISBLANK(tblImpactAssessment[[#This Row],[Nature of Impact]]),"",RIGHT(tblImpactAssessment[[#This Row],[Nature of Impact]],LEN(tblImpactAssessment[[#This Row],[Nature of Impact]])-FIND(" ",tblImpactAssessment[[#This Row],[Nature of Impact]])))</f>
        <v/>
      </c>
      <c r="M124" s="135"/>
      <c r="N124" s="135"/>
      <c r="O124" s="135" t="str">
        <f>IFERROR(_xlfn.XLOOKUP(tblImpactAssessment[[#This Row],[Scale]],tblScale[Numbered Label],tblScale[Value])+_xlfn.XLOOKUP(tblImpactAssessment[[#This Row],[Scope]],tblScope[Numbered Label],tblScope[Value]),"")</f>
        <v/>
      </c>
      <c r="P124" s="135"/>
      <c r="Q124"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124"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124" s="135"/>
      <c r="T124" s="135"/>
      <c r="U124"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124" s="135"/>
      <c r="W124"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124" s="135"/>
    </row>
    <row r="125" spans="2:24" ht="25.15" customHeight="1" x14ac:dyDescent="0.25">
      <c r="B125" s="151">
        <v>28</v>
      </c>
      <c r="C125" s="49" t="str">
        <f>LEFT(_xlfn.XLOOKUP(tblImpactAssessment[[#This Row],[ID]],tblTopicMapping[ID],tblTopicMapping[Dimension]),1)</f>
        <v/>
      </c>
      <c r="D125" s="140" t="str">
        <f>_xlfn.XLOOKUP(tblImpactAssessment[[#This Row],[ID]],tblTopicMapping[ID],tblTopicMapping[Organization''s Topic])</f>
        <v>Optional topic 2</v>
      </c>
      <c r="E125" s="140" t="str">
        <f>IF(_xlfn.XLOOKUP(tblImpactAssessment[[#This Row],[ID]],tblTopicMapping[ID],tblTopicMapping[Relevant to Organization])=0,"",_xlfn.XLOOKUP(tblImpactAssessment[[#This Row],[ID]],tblTopicMapping[ID],tblTopicMapping[Relevant to Organization]))</f>
        <v/>
      </c>
      <c r="F125" s="134"/>
      <c r="G125" s="135"/>
      <c r="H125" s="154" t="s">
        <v>320</v>
      </c>
      <c r="I125" s="135"/>
      <c r="J125" s="135"/>
      <c r="K125" s="55" t="str">
        <f>IF(ISBLANK(tblImpactAssessment[[#This Row],[Nature of Impact]]),"",LEFT(tblImpactAssessment[[#This Row],[Nature of Impact]],FIND(" ",tblImpactAssessment[[#This Row],[Nature of Impact]])-1))</f>
        <v/>
      </c>
      <c r="L125" s="55" t="str">
        <f>IF(ISBLANK(tblImpactAssessment[[#This Row],[Nature of Impact]]),"",RIGHT(tblImpactAssessment[[#This Row],[Nature of Impact]],LEN(tblImpactAssessment[[#This Row],[Nature of Impact]])-FIND(" ",tblImpactAssessment[[#This Row],[Nature of Impact]])))</f>
        <v/>
      </c>
      <c r="M125" s="135"/>
      <c r="N125" s="135"/>
      <c r="O125" s="135" t="str">
        <f>IFERROR(_xlfn.XLOOKUP(tblImpactAssessment[[#This Row],[Scale]],tblScale[Numbered Label],tblScale[Value])+_xlfn.XLOOKUP(tblImpactAssessment[[#This Row],[Scope]],tblScope[Numbered Label],tblScope[Value]),"")</f>
        <v/>
      </c>
      <c r="P125" s="135"/>
      <c r="Q125"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125"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125" s="135"/>
      <c r="T125" s="135"/>
      <c r="U125"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125" s="135"/>
      <c r="W125"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125" s="135"/>
    </row>
    <row r="126" spans="2:24" ht="25.15" customHeight="1" x14ac:dyDescent="0.25">
      <c r="B126" s="151">
        <v>28</v>
      </c>
      <c r="C126" s="49" t="str">
        <f>LEFT(_xlfn.XLOOKUP(tblImpactAssessment[[#This Row],[ID]],tblTopicMapping[ID],tblTopicMapping[Dimension]),1)</f>
        <v/>
      </c>
      <c r="D126" s="140" t="str">
        <f>_xlfn.XLOOKUP(tblImpactAssessment[[#This Row],[ID]],tblTopicMapping[ID],tblTopicMapping[Organization''s Topic])</f>
        <v>Optional topic 2</v>
      </c>
      <c r="E126" s="140" t="str">
        <f>IF(_xlfn.XLOOKUP(tblImpactAssessment[[#This Row],[ID]],tblTopicMapping[ID],tblTopicMapping[Relevant to Organization])=0,"",_xlfn.XLOOKUP(tblImpactAssessment[[#This Row],[ID]],tblTopicMapping[ID],tblTopicMapping[Relevant to Organization]))</f>
        <v/>
      </c>
      <c r="F126" s="134"/>
      <c r="G126" s="135"/>
      <c r="H126" s="154" t="s">
        <v>474</v>
      </c>
      <c r="I126" s="135"/>
      <c r="J126" s="135"/>
      <c r="K126" s="55" t="str">
        <f>IF(ISBLANK(tblImpactAssessment[[#This Row],[Nature of Impact]]),"",LEFT(tblImpactAssessment[[#This Row],[Nature of Impact]],FIND(" ",tblImpactAssessment[[#This Row],[Nature of Impact]])-1))</f>
        <v/>
      </c>
      <c r="L126" s="55" t="str">
        <f>IF(ISBLANK(tblImpactAssessment[[#This Row],[Nature of Impact]]),"",RIGHT(tblImpactAssessment[[#This Row],[Nature of Impact]],LEN(tblImpactAssessment[[#This Row],[Nature of Impact]])-FIND(" ",tblImpactAssessment[[#This Row],[Nature of Impact]])))</f>
        <v/>
      </c>
      <c r="M126" s="135"/>
      <c r="N126" s="135"/>
      <c r="O126" s="135" t="str">
        <f>IFERROR(_xlfn.XLOOKUP(tblImpactAssessment[[#This Row],[Scale]],tblScale[Numbered Label],tblScale[Value])+_xlfn.XLOOKUP(tblImpactAssessment[[#This Row],[Scope]],tblScope[Numbered Label],tblScope[Value]),"")</f>
        <v/>
      </c>
      <c r="P126" s="135"/>
      <c r="Q126"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126"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126" s="135"/>
      <c r="T126" s="135"/>
      <c r="U126"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126" s="135"/>
      <c r="W126"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126" s="135"/>
    </row>
    <row r="127" spans="2:24" ht="25.5" customHeight="1" x14ac:dyDescent="0.25">
      <c r="B127" s="151">
        <v>28</v>
      </c>
      <c r="C127" s="49" t="str">
        <f>LEFT(_xlfn.XLOOKUP(tblImpactAssessment[[#This Row],[ID]],tblTopicMapping[ID],tblTopicMapping[Dimension]),1)</f>
        <v/>
      </c>
      <c r="D127" s="140" t="str">
        <f>_xlfn.XLOOKUP(tblImpactAssessment[[#This Row],[ID]],tblTopicMapping[ID],tblTopicMapping[Organization''s Topic])</f>
        <v>Optional topic 2</v>
      </c>
      <c r="E127" s="140" t="str">
        <f>IF(_xlfn.XLOOKUP(tblImpactAssessment[[#This Row],[ID]],tblTopicMapping[ID],tblTopicMapping[Relevant to Organization])=0,"",_xlfn.XLOOKUP(tblImpactAssessment[[#This Row],[ID]],tblTopicMapping[ID],tblTopicMapping[Relevant to Organization]))</f>
        <v/>
      </c>
      <c r="F127" s="134"/>
      <c r="G127" s="135"/>
      <c r="H127" s="154" t="s">
        <v>475</v>
      </c>
      <c r="I127" s="135"/>
      <c r="J127" s="135"/>
      <c r="K127" s="55" t="str">
        <f>IF(ISBLANK(tblImpactAssessment[[#This Row],[Nature of Impact]]),"",LEFT(tblImpactAssessment[[#This Row],[Nature of Impact]],FIND(" ",tblImpactAssessment[[#This Row],[Nature of Impact]])-1))</f>
        <v/>
      </c>
      <c r="L127" s="55" t="str">
        <f>IF(ISBLANK(tblImpactAssessment[[#This Row],[Nature of Impact]]),"",RIGHT(tblImpactAssessment[[#This Row],[Nature of Impact]],LEN(tblImpactAssessment[[#This Row],[Nature of Impact]])-FIND(" ",tblImpactAssessment[[#This Row],[Nature of Impact]])))</f>
        <v/>
      </c>
      <c r="M127" s="135"/>
      <c r="N127" s="135"/>
      <c r="O127" s="135" t="str">
        <f>IFERROR(_xlfn.XLOOKUP(tblImpactAssessment[[#This Row],[Scale]],tblScale[Numbered Label],tblScale[Value])+_xlfn.XLOOKUP(tblImpactAssessment[[#This Row],[Scope]],tblScope[Numbered Label],tblScope[Value]),"")</f>
        <v/>
      </c>
      <c r="P127" s="135"/>
      <c r="Q127"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127" s="54"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127" s="135"/>
      <c r="T127" s="135"/>
      <c r="U127" s="54"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127" s="135"/>
      <c r="W127"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127" s="135"/>
    </row>
    <row r="128" spans="2:24" ht="25.5" customHeight="1" x14ac:dyDescent="0.25">
      <c r="B128" s="151">
        <v>29</v>
      </c>
      <c r="C128" s="49" t="str">
        <f>LEFT(_xlfn.XLOOKUP(tblImpactAssessment[[#This Row],[ID]],tblTopicMapping[ID],tblTopicMapping[Dimension]),1)</f>
        <v/>
      </c>
      <c r="D128" s="140" t="str">
        <f>_xlfn.XLOOKUP(tblImpactAssessment[[#This Row],[ID]],tblTopicMapping[ID],tblTopicMapping[Organization''s Topic])</f>
        <v>Optional topic 3</v>
      </c>
      <c r="E128" s="140" t="str">
        <f>IF(_xlfn.XLOOKUP(tblImpactAssessment[[#This Row],[ID]],tblTopicMapping[ID],tblTopicMapping[Relevant to Organization])=0,"",_xlfn.XLOOKUP(tblImpactAssessment[[#This Row],[ID]],tblTopicMapping[ID],tblTopicMapping[Relevant to Organization]))</f>
        <v/>
      </c>
      <c r="F128" s="134"/>
      <c r="G128" s="135"/>
      <c r="H128" s="154" t="s">
        <v>317</v>
      </c>
      <c r="I128" s="135"/>
      <c r="J128" s="135"/>
      <c r="K128" s="55" t="str">
        <f>IF(ISBLANK(tblImpactAssessment[[#This Row],[Nature of Impact]]),"",LEFT(tblImpactAssessment[[#This Row],[Nature of Impact]],FIND(" ",tblImpactAssessment[[#This Row],[Nature of Impact]])-1))</f>
        <v/>
      </c>
      <c r="L128" s="55" t="str">
        <f>IF(ISBLANK(tblImpactAssessment[[#This Row],[Nature of Impact]]),"",RIGHT(tblImpactAssessment[[#This Row],[Nature of Impact]],LEN(tblImpactAssessment[[#This Row],[Nature of Impact]])-FIND(" ",tblImpactAssessment[[#This Row],[Nature of Impact]])))</f>
        <v/>
      </c>
      <c r="M128" s="135"/>
      <c r="N128" s="135"/>
      <c r="O128" s="135" t="str">
        <f>IFERROR(_xlfn.XLOOKUP(tblImpactAssessment[[#This Row],[Scale]],tblScale[Numbered Label],tblScale[Value])+_xlfn.XLOOKUP(tblImpactAssessment[[#This Row],[Scope]],tblScope[Numbered Label],tblScope[Value]),"")</f>
        <v/>
      </c>
      <c r="P128" s="135"/>
      <c r="Q128"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128"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128" s="135"/>
      <c r="T128" s="135"/>
      <c r="U128"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128" s="135"/>
      <c r="W128"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128" s="135"/>
    </row>
    <row r="129" spans="2:24" ht="25.5" customHeight="1" x14ac:dyDescent="0.25">
      <c r="B129" s="151">
        <v>29</v>
      </c>
      <c r="C129" s="49" t="str">
        <f>LEFT(_xlfn.XLOOKUP(tblImpactAssessment[[#This Row],[ID]],tblTopicMapping[ID],tblTopicMapping[Dimension]),1)</f>
        <v/>
      </c>
      <c r="D129" s="140" t="str">
        <f>_xlfn.XLOOKUP(tblImpactAssessment[[#This Row],[ID]],tblTopicMapping[ID],tblTopicMapping[Organization''s Topic])</f>
        <v>Optional topic 3</v>
      </c>
      <c r="E129" s="140" t="str">
        <f>IF(_xlfn.XLOOKUP(tblImpactAssessment[[#This Row],[ID]],tblTopicMapping[ID],tblTopicMapping[Relevant to Organization])=0,"",_xlfn.XLOOKUP(tblImpactAssessment[[#This Row],[ID]],tblTopicMapping[ID],tblTopicMapping[Relevant to Organization]))</f>
        <v/>
      </c>
      <c r="F129" s="134"/>
      <c r="G129" s="135"/>
      <c r="H129" s="154" t="s">
        <v>318</v>
      </c>
      <c r="I129" s="135"/>
      <c r="J129" s="135"/>
      <c r="K129" s="55" t="str">
        <f>IF(ISBLANK(tblImpactAssessment[[#This Row],[Nature of Impact]]),"",LEFT(tblImpactAssessment[[#This Row],[Nature of Impact]],FIND(" ",tblImpactAssessment[[#This Row],[Nature of Impact]])-1))</f>
        <v/>
      </c>
      <c r="L129" s="55" t="str">
        <f>IF(ISBLANK(tblImpactAssessment[[#This Row],[Nature of Impact]]),"",RIGHT(tblImpactAssessment[[#This Row],[Nature of Impact]],LEN(tblImpactAssessment[[#This Row],[Nature of Impact]])-FIND(" ",tblImpactAssessment[[#This Row],[Nature of Impact]])))</f>
        <v/>
      </c>
      <c r="M129" s="135"/>
      <c r="N129" s="135"/>
      <c r="O129" s="135" t="str">
        <f>IFERROR(_xlfn.XLOOKUP(tblImpactAssessment[[#This Row],[Scale]],tblScale[Numbered Label],tblScale[Value])+_xlfn.XLOOKUP(tblImpactAssessment[[#This Row],[Scope]],tblScope[Numbered Label],tblScope[Value]),"")</f>
        <v/>
      </c>
      <c r="P129" s="135"/>
      <c r="Q129"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129"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129" s="135"/>
      <c r="T129" s="135"/>
      <c r="U129"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129" s="135"/>
      <c r="W129"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129" s="135"/>
    </row>
    <row r="130" spans="2:24" ht="25.5" customHeight="1" x14ac:dyDescent="0.25">
      <c r="B130" s="151">
        <v>29</v>
      </c>
      <c r="C130" s="49" t="str">
        <f>LEFT(_xlfn.XLOOKUP(tblImpactAssessment[[#This Row],[ID]],tblTopicMapping[ID],tblTopicMapping[Dimension]),1)</f>
        <v/>
      </c>
      <c r="D130" s="140" t="str">
        <f>_xlfn.XLOOKUP(tblImpactAssessment[[#This Row],[ID]],tblTopicMapping[ID],tblTopicMapping[Organization''s Topic])</f>
        <v>Optional topic 3</v>
      </c>
      <c r="E130" s="140" t="str">
        <f>IF(_xlfn.XLOOKUP(tblImpactAssessment[[#This Row],[ID]],tblTopicMapping[ID],tblTopicMapping[Relevant to Organization])=0,"",_xlfn.XLOOKUP(tblImpactAssessment[[#This Row],[ID]],tblTopicMapping[ID],tblTopicMapping[Relevant to Organization]))</f>
        <v/>
      </c>
      <c r="F130" s="134"/>
      <c r="G130" s="135"/>
      <c r="H130" s="154" t="s">
        <v>319</v>
      </c>
      <c r="I130" s="135"/>
      <c r="J130" s="135"/>
      <c r="K130" s="55" t="str">
        <f>IF(ISBLANK(tblImpactAssessment[[#This Row],[Nature of Impact]]),"",LEFT(tblImpactAssessment[[#This Row],[Nature of Impact]],FIND(" ",tblImpactAssessment[[#This Row],[Nature of Impact]])-1))</f>
        <v/>
      </c>
      <c r="L130" s="55" t="str">
        <f>IF(ISBLANK(tblImpactAssessment[[#This Row],[Nature of Impact]]),"",RIGHT(tblImpactAssessment[[#This Row],[Nature of Impact]],LEN(tblImpactAssessment[[#This Row],[Nature of Impact]])-FIND(" ",tblImpactAssessment[[#This Row],[Nature of Impact]])))</f>
        <v/>
      </c>
      <c r="M130" s="135"/>
      <c r="N130" s="135"/>
      <c r="O130" s="135" t="str">
        <f>IFERROR(_xlfn.XLOOKUP(tblImpactAssessment[[#This Row],[Scale]],tblScale[Numbered Label],tblScale[Value])+_xlfn.XLOOKUP(tblImpactAssessment[[#This Row],[Scope]],tblScope[Numbered Label],tblScope[Value]),"")</f>
        <v/>
      </c>
      <c r="P130" s="135"/>
      <c r="Q130"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130"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130" s="135"/>
      <c r="T130" s="135"/>
      <c r="U130"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130" s="135"/>
      <c r="W130"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130" s="135"/>
    </row>
    <row r="131" spans="2:24" ht="25.9" customHeight="1" x14ac:dyDescent="0.25">
      <c r="B131" s="152">
        <v>29</v>
      </c>
      <c r="C131" s="129" t="str">
        <f>LEFT(_xlfn.XLOOKUP(tblImpactAssessment[[#This Row],[ID]],tblTopicMapping[ID],tblTopicMapping[Dimension]),1)</f>
        <v/>
      </c>
      <c r="D131" s="141" t="str">
        <f>_xlfn.XLOOKUP(tblImpactAssessment[[#This Row],[ID]],tblTopicMapping[ID],tblTopicMapping[Organization''s Topic])</f>
        <v>Optional topic 3</v>
      </c>
      <c r="E131" s="141" t="str">
        <f>IF(_xlfn.XLOOKUP(tblImpactAssessment[[#This Row],[ID]],tblTopicMapping[ID],tblTopicMapping[Relevant to Organization])=0,"",_xlfn.XLOOKUP(tblImpactAssessment[[#This Row],[ID]],tblTopicMapping[ID],tblTopicMapping[Relevant to Organization]))</f>
        <v/>
      </c>
      <c r="F131" s="137"/>
      <c r="G131" s="138"/>
      <c r="H131" s="154" t="s">
        <v>476</v>
      </c>
      <c r="I131" s="138"/>
      <c r="J131" s="138"/>
      <c r="K131" s="55" t="str">
        <f>IF(ISBLANK(tblImpactAssessment[[#This Row],[Nature of Impact]]),"",LEFT(tblImpactAssessment[[#This Row],[Nature of Impact]],FIND(" ",tblImpactAssessment[[#This Row],[Nature of Impact]])-1))</f>
        <v/>
      </c>
      <c r="L131" s="55" t="str">
        <f>IF(ISBLANK(tblImpactAssessment[[#This Row],[Nature of Impact]]),"",RIGHT(tblImpactAssessment[[#This Row],[Nature of Impact]],LEN(tblImpactAssessment[[#This Row],[Nature of Impact]])-FIND(" ",tblImpactAssessment[[#This Row],[Nature of Impact]])))</f>
        <v/>
      </c>
      <c r="M131" s="138"/>
      <c r="N131" s="138"/>
      <c r="O131" s="138" t="str">
        <f>IFERROR(_xlfn.XLOOKUP(tblImpactAssessment[[#This Row],[Scale]],tblScale[Numbered Label],tblScale[Value])+_xlfn.XLOOKUP(tblImpactAssessment[[#This Row],[Scope]],tblScope[Numbered Label],tblScope[Value]),"")</f>
        <v/>
      </c>
      <c r="P131" s="138"/>
      <c r="Q131" s="130"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131" s="130"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131" s="138"/>
      <c r="T131" s="138"/>
      <c r="U131" s="130"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131" s="138"/>
      <c r="W131" s="130"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131" s="138"/>
    </row>
    <row r="132" spans="2:24" ht="25.9" customHeight="1" x14ac:dyDescent="0.25">
      <c r="B132" s="152">
        <v>30</v>
      </c>
      <c r="C132" s="129" t="str">
        <f>LEFT(_xlfn.XLOOKUP(tblImpactAssessment[[#This Row],[ID]],tblTopicMapping[ID],tblTopicMapping[Dimension]),1)</f>
        <v/>
      </c>
      <c r="D132" s="141" t="str">
        <f>_xlfn.XLOOKUP(tblImpactAssessment[[#This Row],[ID]],tblTopicMapping[ID],tblTopicMapping[Organization''s Topic])</f>
        <v>Optional topic 4</v>
      </c>
      <c r="E132" s="141" t="str">
        <f>IF(_xlfn.XLOOKUP(tblImpactAssessment[[#This Row],[ID]],tblTopicMapping[ID],tblTopicMapping[Relevant to Organization])=0,"",_xlfn.XLOOKUP(tblImpactAssessment[[#This Row],[ID]],tblTopicMapping[ID],tblTopicMapping[Relevant to Organization]))</f>
        <v/>
      </c>
      <c r="F132" s="137"/>
      <c r="G132" s="138"/>
      <c r="H132" s="155" t="s">
        <v>315</v>
      </c>
      <c r="I132" s="138"/>
      <c r="J132" s="138"/>
      <c r="K132" s="55" t="str">
        <f>IF(ISBLANK(tblImpactAssessment[[#This Row],[Nature of Impact]]),"",LEFT(tblImpactAssessment[[#This Row],[Nature of Impact]],FIND(" ",tblImpactAssessment[[#This Row],[Nature of Impact]])-1))</f>
        <v/>
      </c>
      <c r="L132" s="55" t="str">
        <f>IF(ISBLANK(tblImpactAssessment[[#This Row],[Nature of Impact]]),"",RIGHT(tblImpactAssessment[[#This Row],[Nature of Impact]],LEN(tblImpactAssessment[[#This Row],[Nature of Impact]])-FIND(" ",tblImpactAssessment[[#This Row],[Nature of Impact]])))</f>
        <v/>
      </c>
      <c r="M132" s="138"/>
      <c r="N132" s="138"/>
      <c r="O132" s="138" t="str">
        <f>IFERROR(_xlfn.XLOOKUP(tblImpactAssessment[[#This Row],[Scale]],tblScale[Numbered Label],tblScale[Value])+_xlfn.XLOOKUP(tblImpactAssessment[[#This Row],[Scope]],tblScope[Numbered Label],tblScope[Value]),"")</f>
        <v/>
      </c>
      <c r="P132" s="138"/>
      <c r="Q132" s="130"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132" s="130"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132" s="138"/>
      <c r="T132" s="138"/>
      <c r="U132" s="130"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132" s="138"/>
      <c r="W132" s="130"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132" s="138"/>
    </row>
    <row r="133" spans="2:24" ht="25.9" customHeight="1" x14ac:dyDescent="0.25">
      <c r="B133" s="152">
        <v>30</v>
      </c>
      <c r="C133" s="129" t="str">
        <f>LEFT(_xlfn.XLOOKUP(tblImpactAssessment[[#This Row],[ID]],tblTopicMapping[ID],tblTopicMapping[Dimension]),1)</f>
        <v/>
      </c>
      <c r="D133" s="141" t="str">
        <f>_xlfn.XLOOKUP(tblImpactAssessment[[#This Row],[ID]],tblTopicMapping[ID],tblTopicMapping[Organization''s Topic])</f>
        <v>Optional topic 4</v>
      </c>
      <c r="E133" s="141" t="str">
        <f>IF(_xlfn.XLOOKUP(tblImpactAssessment[[#This Row],[ID]],tblTopicMapping[ID],tblTopicMapping[Relevant to Organization])=0,"",_xlfn.XLOOKUP(tblImpactAssessment[[#This Row],[ID]],tblTopicMapping[ID],tblTopicMapping[Relevant to Organization]))</f>
        <v/>
      </c>
      <c r="F133" s="137"/>
      <c r="G133" s="138"/>
      <c r="H133" s="155" t="s">
        <v>380</v>
      </c>
      <c r="I133" s="138"/>
      <c r="J133" s="138"/>
      <c r="K133" s="55" t="str">
        <f>IF(ISBLANK(tblImpactAssessment[[#This Row],[Nature of Impact]]),"",LEFT(tblImpactAssessment[[#This Row],[Nature of Impact]],FIND(" ",tblImpactAssessment[[#This Row],[Nature of Impact]])-1))</f>
        <v/>
      </c>
      <c r="L133" s="55" t="str">
        <f>IF(ISBLANK(tblImpactAssessment[[#This Row],[Nature of Impact]]),"",RIGHT(tblImpactAssessment[[#This Row],[Nature of Impact]],LEN(tblImpactAssessment[[#This Row],[Nature of Impact]])-FIND(" ",tblImpactAssessment[[#This Row],[Nature of Impact]])))</f>
        <v/>
      </c>
      <c r="M133" s="138"/>
      <c r="N133" s="138"/>
      <c r="O133" s="138" t="str">
        <f>IFERROR(_xlfn.XLOOKUP(tblImpactAssessment[[#This Row],[Scale]],tblScale[Numbered Label],tblScale[Value])+_xlfn.XLOOKUP(tblImpactAssessment[[#This Row],[Scope]],tblScope[Numbered Label],tblScope[Value]),"")</f>
        <v/>
      </c>
      <c r="P133" s="138"/>
      <c r="Q133" s="130"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133" s="130"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133" s="138"/>
      <c r="T133" s="138"/>
      <c r="U133" s="130"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133" s="138"/>
      <c r="W133" s="130"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133" s="138"/>
    </row>
    <row r="134" spans="2:24" ht="25.9" customHeight="1" x14ac:dyDescent="0.25">
      <c r="B134" s="152">
        <v>30</v>
      </c>
      <c r="C134" s="129" t="str">
        <f>LEFT(_xlfn.XLOOKUP(tblImpactAssessment[[#This Row],[ID]],tblTopicMapping[ID],tblTopicMapping[Dimension]),1)</f>
        <v/>
      </c>
      <c r="D134" s="141" t="str">
        <f>_xlfn.XLOOKUP(tblImpactAssessment[[#This Row],[ID]],tblTopicMapping[ID],tblTopicMapping[Organization''s Topic])</f>
        <v>Optional topic 4</v>
      </c>
      <c r="E134" s="141" t="str">
        <f>IF(_xlfn.XLOOKUP(tblImpactAssessment[[#This Row],[ID]],tblTopicMapping[ID],tblTopicMapping[Relevant to Organization])=0,"",_xlfn.XLOOKUP(tblImpactAssessment[[#This Row],[ID]],tblTopicMapping[ID],tblTopicMapping[Relevant to Organization]))</f>
        <v/>
      </c>
      <c r="F134" s="137"/>
      <c r="G134" s="138"/>
      <c r="H134" s="155" t="s">
        <v>381</v>
      </c>
      <c r="I134" s="138"/>
      <c r="J134" s="138"/>
      <c r="K134" s="55" t="str">
        <f>IF(ISBLANK(tblImpactAssessment[[#This Row],[Nature of Impact]]),"",LEFT(tblImpactAssessment[[#This Row],[Nature of Impact]],FIND(" ",tblImpactAssessment[[#This Row],[Nature of Impact]])-1))</f>
        <v/>
      </c>
      <c r="L134" s="55" t="str">
        <f>IF(ISBLANK(tblImpactAssessment[[#This Row],[Nature of Impact]]),"",RIGHT(tblImpactAssessment[[#This Row],[Nature of Impact]],LEN(tblImpactAssessment[[#This Row],[Nature of Impact]])-FIND(" ",tblImpactAssessment[[#This Row],[Nature of Impact]])))</f>
        <v/>
      </c>
      <c r="M134" s="138"/>
      <c r="N134" s="138"/>
      <c r="O134" s="138" t="str">
        <f>IFERROR(_xlfn.XLOOKUP(tblImpactAssessment[[#This Row],[Scale]],tblScale[Numbered Label],tblScale[Value])+_xlfn.XLOOKUP(tblImpactAssessment[[#This Row],[Scope]],tblScope[Numbered Label],tblScope[Value]),"")</f>
        <v/>
      </c>
      <c r="P134" s="138"/>
      <c r="Q134" s="130"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134" s="130"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134" s="138"/>
      <c r="T134" s="138"/>
      <c r="U134" s="130"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134" s="138"/>
      <c r="W134" s="130"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134" s="138"/>
    </row>
    <row r="135" spans="2:24" ht="25.9" customHeight="1" x14ac:dyDescent="0.25">
      <c r="B135" s="152">
        <v>30</v>
      </c>
      <c r="C135" s="129" t="str">
        <f>LEFT(_xlfn.XLOOKUP(tblImpactAssessment[[#This Row],[ID]],tblTopicMapping[ID],tblTopicMapping[Dimension]),1)</f>
        <v/>
      </c>
      <c r="D135" s="141" t="str">
        <f>_xlfn.XLOOKUP(tblImpactAssessment[[#This Row],[ID]],tblTopicMapping[ID],tblTopicMapping[Organization''s Topic])</f>
        <v>Optional topic 4</v>
      </c>
      <c r="E135" s="141" t="str">
        <f>IF(_xlfn.XLOOKUP(tblImpactAssessment[[#This Row],[ID]],tblTopicMapping[ID],tblTopicMapping[Relevant to Organization])=0,"",_xlfn.XLOOKUP(tblImpactAssessment[[#This Row],[ID]],tblTopicMapping[ID],tblTopicMapping[Relevant to Organization]))</f>
        <v/>
      </c>
      <c r="F135" s="137"/>
      <c r="G135" s="138"/>
      <c r="H135" s="155" t="s">
        <v>382</v>
      </c>
      <c r="I135" s="138"/>
      <c r="J135" s="138"/>
      <c r="K135" s="55" t="str">
        <f>IF(ISBLANK(tblImpactAssessment[[#This Row],[Nature of Impact]]),"",LEFT(tblImpactAssessment[[#This Row],[Nature of Impact]],FIND(" ",tblImpactAssessment[[#This Row],[Nature of Impact]])-1))</f>
        <v/>
      </c>
      <c r="L135" s="55" t="str">
        <f>IF(ISBLANK(tblImpactAssessment[[#This Row],[Nature of Impact]]),"",RIGHT(tblImpactAssessment[[#This Row],[Nature of Impact]],LEN(tblImpactAssessment[[#This Row],[Nature of Impact]])-FIND(" ",tblImpactAssessment[[#This Row],[Nature of Impact]])))</f>
        <v/>
      </c>
      <c r="M135" s="138"/>
      <c r="N135" s="138"/>
      <c r="O135" s="138" t="str">
        <f>IFERROR(_xlfn.XLOOKUP(tblImpactAssessment[[#This Row],[Scale]],tblScale[Numbered Label],tblScale[Value])+_xlfn.XLOOKUP(tblImpactAssessment[[#This Row],[Scope]],tblScope[Numbered Label],tblScope[Value]),"")</f>
        <v/>
      </c>
      <c r="P135" s="138"/>
      <c r="Q135" s="130"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135" s="130"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135" s="138"/>
      <c r="T135" s="138"/>
      <c r="U135" s="130"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135" s="138"/>
      <c r="W135" s="130"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135" s="138"/>
    </row>
    <row r="136" spans="2:24" x14ac:dyDescent="0.25">
      <c r="B136" s="131"/>
      <c r="F136" s="131"/>
      <c r="G136" s="131"/>
      <c r="H136" s="131"/>
      <c r="I136" s="131"/>
      <c r="J136" s="131"/>
      <c r="K136" s="131"/>
      <c r="L136" s="131"/>
      <c r="M136" s="131"/>
      <c r="N136" s="131"/>
      <c r="O136" s="131"/>
      <c r="P136" s="131"/>
      <c r="S136" s="131"/>
      <c r="T136" s="131"/>
    </row>
    <row r="137" spans="2:24" x14ac:dyDescent="0.25">
      <c r="B137" s="131"/>
      <c r="F137" s="131"/>
      <c r="G137" s="131"/>
      <c r="H137" s="131"/>
      <c r="I137" s="131"/>
      <c r="J137" s="131"/>
      <c r="K137" s="131"/>
      <c r="L137" s="131"/>
      <c r="M137" s="131"/>
      <c r="N137" s="131"/>
      <c r="O137" s="131"/>
      <c r="P137" s="131"/>
      <c r="S137" s="131"/>
      <c r="T137" s="131"/>
    </row>
    <row r="138" spans="2:24" x14ac:dyDescent="0.25">
      <c r="B138" s="131"/>
      <c r="F138" s="131"/>
      <c r="G138" s="131"/>
      <c r="H138" s="131"/>
      <c r="I138" s="131"/>
      <c r="J138" s="131"/>
      <c r="K138" s="131"/>
      <c r="L138" s="131"/>
      <c r="M138" s="131"/>
      <c r="N138" s="131"/>
      <c r="O138" s="131"/>
      <c r="P138" s="131"/>
      <c r="S138" s="131"/>
      <c r="T138" s="131"/>
    </row>
    <row r="139" spans="2:24" x14ac:dyDescent="0.25">
      <c r="B139" s="131"/>
      <c r="F139" s="131"/>
      <c r="G139" s="131"/>
      <c r="H139" s="131"/>
      <c r="I139" s="131"/>
      <c r="J139" s="131"/>
      <c r="K139" s="131"/>
      <c r="L139" s="131"/>
      <c r="M139" s="131"/>
      <c r="N139" s="131"/>
      <c r="O139" s="131"/>
      <c r="P139" s="131"/>
      <c r="S139" s="131"/>
      <c r="T139" s="131"/>
    </row>
    <row r="140" spans="2:24" x14ac:dyDescent="0.25">
      <c r="B140" s="131"/>
      <c r="F140" s="131"/>
      <c r="G140" s="131"/>
      <c r="H140" s="131"/>
      <c r="I140" s="131"/>
      <c r="J140" s="131"/>
      <c r="K140" s="131"/>
      <c r="L140" s="131"/>
      <c r="M140" s="131"/>
      <c r="N140" s="131"/>
      <c r="O140" s="131"/>
      <c r="P140" s="131"/>
      <c r="S140" s="131"/>
      <c r="T140" s="131"/>
    </row>
    <row r="141" spans="2:24" x14ac:dyDescent="0.25">
      <c r="B141" s="131"/>
      <c r="F141" s="131"/>
      <c r="G141" s="131"/>
      <c r="H141" s="131"/>
      <c r="I141" s="131"/>
      <c r="J141" s="131"/>
      <c r="K141" s="131"/>
      <c r="L141" s="131"/>
      <c r="M141" s="131"/>
      <c r="N141" s="131"/>
      <c r="O141" s="131"/>
      <c r="P141" s="131"/>
      <c r="S141" s="131"/>
      <c r="T141" s="131"/>
    </row>
    <row r="142" spans="2:24" x14ac:dyDescent="0.25">
      <c r="B142" s="131"/>
      <c r="F142" s="131"/>
      <c r="G142" s="131"/>
      <c r="H142" s="131"/>
      <c r="I142" s="131"/>
      <c r="J142" s="131"/>
      <c r="K142" s="131"/>
      <c r="L142" s="131"/>
      <c r="M142" s="131"/>
      <c r="N142" s="131"/>
      <c r="O142" s="131"/>
      <c r="P142" s="131"/>
      <c r="S142" s="131"/>
      <c r="T142" s="131"/>
    </row>
    <row r="143" spans="2:24" x14ac:dyDescent="0.25">
      <c r="B143" s="131"/>
      <c r="F143" s="131"/>
      <c r="G143" s="131"/>
      <c r="H143" s="131"/>
      <c r="I143" s="131"/>
      <c r="J143" s="131"/>
      <c r="K143" s="131"/>
      <c r="L143" s="131"/>
      <c r="M143" s="131"/>
      <c r="N143" s="131"/>
      <c r="O143" s="131"/>
      <c r="P143" s="131"/>
      <c r="S143" s="131"/>
      <c r="T143" s="131"/>
    </row>
    <row r="144" spans="2:24" x14ac:dyDescent="0.25">
      <c r="B144" s="131"/>
      <c r="F144" s="131"/>
      <c r="G144" s="131"/>
      <c r="H144" s="131"/>
      <c r="I144" s="131"/>
      <c r="J144" s="131"/>
      <c r="K144" s="131"/>
      <c r="L144" s="131"/>
      <c r="M144" s="131"/>
      <c r="N144" s="131"/>
      <c r="O144" s="131"/>
      <c r="P144" s="131"/>
      <c r="S144" s="131"/>
      <c r="T144" s="131"/>
    </row>
    <row r="145" spans="2:20" x14ac:dyDescent="0.25">
      <c r="B145" s="131"/>
      <c r="F145" s="131"/>
      <c r="G145" s="131"/>
      <c r="H145" s="131"/>
      <c r="I145" s="131"/>
      <c r="J145" s="131"/>
      <c r="K145" s="131"/>
      <c r="L145" s="131"/>
      <c r="M145" s="131"/>
      <c r="N145" s="131"/>
      <c r="O145" s="131"/>
      <c r="P145" s="131"/>
      <c r="S145" s="131"/>
      <c r="T145" s="131"/>
    </row>
    <row r="146" spans="2:20" x14ac:dyDescent="0.25">
      <c r="B146" s="131"/>
      <c r="F146" s="131"/>
      <c r="G146" s="131"/>
      <c r="H146" s="131"/>
      <c r="I146" s="131"/>
      <c r="J146" s="131"/>
      <c r="K146" s="131"/>
      <c r="L146" s="131"/>
      <c r="M146" s="131"/>
      <c r="N146" s="131"/>
      <c r="O146" s="131"/>
      <c r="P146" s="131"/>
      <c r="S146" s="131"/>
      <c r="T146" s="131"/>
    </row>
    <row r="147" spans="2:20" x14ac:dyDescent="0.25">
      <c r="B147" s="131"/>
      <c r="F147" s="131"/>
      <c r="G147" s="131"/>
      <c r="H147" s="131"/>
      <c r="I147" s="131"/>
      <c r="J147" s="131"/>
      <c r="K147" s="131"/>
      <c r="L147" s="131"/>
      <c r="M147" s="131"/>
      <c r="N147" s="131"/>
      <c r="O147" s="131"/>
      <c r="P147" s="131"/>
      <c r="S147" s="131"/>
      <c r="T147" s="131"/>
    </row>
    <row r="148" spans="2:20" x14ac:dyDescent="0.25">
      <c r="B148" s="131"/>
      <c r="F148" s="131"/>
      <c r="G148" s="131"/>
      <c r="H148" s="131"/>
      <c r="I148" s="131"/>
      <c r="J148" s="131"/>
      <c r="K148" s="131"/>
      <c r="L148" s="131"/>
      <c r="M148" s="131"/>
      <c r="N148" s="131"/>
      <c r="O148" s="131"/>
      <c r="P148" s="131"/>
      <c r="S148" s="131"/>
      <c r="T148" s="131"/>
    </row>
    <row r="149" spans="2:20" x14ac:dyDescent="0.25">
      <c r="B149" s="131"/>
      <c r="F149" s="131"/>
      <c r="G149" s="131"/>
      <c r="H149" s="131"/>
      <c r="I149" s="131"/>
      <c r="J149" s="131"/>
      <c r="K149" s="131"/>
      <c r="L149" s="131"/>
      <c r="M149" s="131"/>
      <c r="N149" s="131"/>
      <c r="O149" s="131"/>
      <c r="P149" s="131"/>
      <c r="S149" s="131"/>
      <c r="T149" s="131"/>
    </row>
    <row r="150" spans="2:20" x14ac:dyDescent="0.25">
      <c r="B150" s="131"/>
      <c r="F150" s="131"/>
      <c r="G150" s="131"/>
      <c r="H150" s="131"/>
      <c r="I150" s="131"/>
      <c r="J150" s="131"/>
      <c r="K150" s="131"/>
      <c r="L150" s="131"/>
      <c r="M150" s="131"/>
      <c r="N150" s="131"/>
      <c r="O150" s="131"/>
      <c r="P150" s="131"/>
      <c r="S150" s="131"/>
      <c r="T150" s="131"/>
    </row>
    <row r="151" spans="2:20" x14ac:dyDescent="0.25">
      <c r="B151" s="131"/>
      <c r="F151" s="131"/>
      <c r="G151" s="131"/>
      <c r="H151" s="131"/>
      <c r="I151" s="131"/>
      <c r="J151" s="131"/>
      <c r="K151" s="131"/>
      <c r="L151" s="131"/>
      <c r="M151" s="131"/>
      <c r="N151" s="131"/>
      <c r="O151" s="131"/>
      <c r="P151" s="131"/>
      <c r="S151" s="131"/>
      <c r="T151" s="131"/>
    </row>
    <row r="152" spans="2:20" x14ac:dyDescent="0.25">
      <c r="B152" s="131"/>
      <c r="F152" s="131"/>
      <c r="G152" s="131"/>
      <c r="H152" s="131"/>
      <c r="I152" s="131"/>
      <c r="J152" s="131"/>
      <c r="K152" s="131"/>
      <c r="L152" s="131"/>
      <c r="M152" s="131"/>
      <c r="N152" s="131"/>
      <c r="O152" s="131"/>
      <c r="P152" s="131"/>
      <c r="S152" s="131"/>
      <c r="T152" s="131"/>
    </row>
    <row r="153" spans="2:20" x14ac:dyDescent="0.25">
      <c r="B153" s="131"/>
      <c r="F153" s="131"/>
      <c r="G153" s="131"/>
      <c r="H153" s="131"/>
      <c r="I153" s="131"/>
      <c r="J153" s="131"/>
      <c r="K153" s="131"/>
      <c r="L153" s="131"/>
      <c r="M153" s="131"/>
      <c r="N153" s="131"/>
      <c r="O153" s="131"/>
      <c r="P153" s="131"/>
      <c r="S153" s="131"/>
      <c r="T153" s="131"/>
    </row>
    <row r="154" spans="2:20" x14ac:dyDescent="0.25">
      <c r="B154" s="131"/>
      <c r="F154" s="131"/>
      <c r="G154" s="131"/>
      <c r="H154" s="131"/>
      <c r="I154" s="131"/>
      <c r="J154" s="131"/>
      <c r="K154" s="131"/>
      <c r="L154" s="131"/>
      <c r="M154" s="131"/>
      <c r="N154" s="131"/>
      <c r="O154" s="131"/>
      <c r="P154" s="131"/>
      <c r="S154" s="131"/>
      <c r="T154" s="131"/>
    </row>
    <row r="155" spans="2:20" x14ac:dyDescent="0.25">
      <c r="B155" s="131"/>
      <c r="F155" s="131"/>
      <c r="G155" s="131"/>
      <c r="H155" s="131"/>
      <c r="I155" s="131"/>
      <c r="J155" s="131"/>
      <c r="K155" s="131"/>
      <c r="L155" s="131"/>
      <c r="M155" s="131"/>
      <c r="N155" s="131"/>
      <c r="O155" s="131"/>
      <c r="P155" s="131"/>
      <c r="S155" s="131"/>
      <c r="T155" s="131"/>
    </row>
    <row r="156" spans="2:20" x14ac:dyDescent="0.25">
      <c r="B156" s="131"/>
      <c r="F156" s="131"/>
      <c r="G156" s="131"/>
      <c r="H156" s="131"/>
      <c r="I156" s="131"/>
      <c r="J156" s="131"/>
      <c r="K156" s="131"/>
      <c r="L156" s="131"/>
      <c r="M156" s="131"/>
      <c r="N156" s="131"/>
      <c r="O156" s="131"/>
      <c r="P156" s="131"/>
      <c r="S156" s="131"/>
      <c r="T156" s="131"/>
    </row>
    <row r="157" spans="2:20" x14ac:dyDescent="0.25">
      <c r="B157" s="131"/>
      <c r="F157" s="131"/>
      <c r="G157" s="131"/>
      <c r="H157" s="131"/>
      <c r="I157" s="131"/>
      <c r="J157" s="131"/>
      <c r="K157" s="131"/>
      <c r="L157" s="131"/>
      <c r="M157" s="131"/>
      <c r="N157" s="131"/>
      <c r="O157" s="131"/>
      <c r="P157" s="131"/>
      <c r="S157" s="131"/>
      <c r="T157" s="131"/>
    </row>
    <row r="158" spans="2:20" x14ac:dyDescent="0.25">
      <c r="B158" s="131"/>
      <c r="F158" s="131"/>
      <c r="G158" s="131"/>
      <c r="H158" s="131"/>
      <c r="I158" s="131"/>
      <c r="J158" s="131"/>
      <c r="K158" s="131"/>
      <c r="L158" s="131"/>
      <c r="M158" s="131"/>
      <c r="N158" s="131"/>
      <c r="O158" s="131"/>
      <c r="P158" s="131"/>
      <c r="S158" s="131"/>
      <c r="T158" s="131"/>
    </row>
    <row r="159" spans="2:20" x14ac:dyDescent="0.25">
      <c r="B159" s="131"/>
      <c r="F159" s="131"/>
      <c r="G159" s="131"/>
      <c r="H159" s="131"/>
      <c r="I159" s="131"/>
      <c r="J159" s="131"/>
      <c r="K159" s="131"/>
      <c r="L159" s="131"/>
      <c r="M159" s="131"/>
      <c r="N159" s="131"/>
      <c r="O159" s="131"/>
      <c r="P159" s="131"/>
      <c r="S159" s="131"/>
      <c r="T159" s="131"/>
    </row>
    <row r="160" spans="2:20" x14ac:dyDescent="0.25">
      <c r="B160" s="131"/>
      <c r="F160" s="131"/>
      <c r="G160" s="131"/>
      <c r="H160" s="131"/>
      <c r="I160" s="131"/>
      <c r="J160" s="131"/>
      <c r="K160" s="131"/>
      <c r="L160" s="131"/>
      <c r="M160" s="131"/>
      <c r="N160" s="131"/>
      <c r="O160" s="131"/>
      <c r="P160" s="131"/>
      <c r="S160" s="131"/>
      <c r="T160" s="131"/>
    </row>
    <row r="161" spans="2:20" x14ac:dyDescent="0.25">
      <c r="B161" s="131"/>
      <c r="F161" s="131"/>
      <c r="G161" s="131"/>
      <c r="H161" s="131"/>
      <c r="I161" s="131"/>
      <c r="J161" s="131"/>
      <c r="K161" s="131"/>
      <c r="L161" s="131"/>
      <c r="M161" s="131"/>
      <c r="N161" s="131"/>
      <c r="O161" s="131"/>
      <c r="P161" s="131"/>
      <c r="S161" s="131"/>
      <c r="T161" s="131"/>
    </row>
    <row r="162" spans="2:20" x14ac:dyDescent="0.25">
      <c r="B162" s="131"/>
      <c r="F162" s="131"/>
      <c r="G162" s="131"/>
      <c r="H162" s="131"/>
      <c r="I162" s="131"/>
      <c r="J162" s="131"/>
      <c r="K162" s="131"/>
      <c r="L162" s="131"/>
      <c r="M162" s="131"/>
      <c r="N162" s="131"/>
      <c r="O162" s="131"/>
      <c r="P162" s="131"/>
      <c r="S162" s="131"/>
      <c r="T162" s="131"/>
    </row>
    <row r="163" spans="2:20" x14ac:dyDescent="0.25">
      <c r="B163" s="131"/>
      <c r="F163" s="131"/>
      <c r="G163" s="131"/>
      <c r="H163" s="131"/>
      <c r="I163" s="131"/>
      <c r="J163" s="131"/>
      <c r="K163" s="131"/>
      <c r="L163" s="131"/>
      <c r="M163" s="131"/>
      <c r="N163" s="131"/>
      <c r="O163" s="131"/>
      <c r="P163" s="131"/>
      <c r="S163" s="131"/>
      <c r="T163" s="131"/>
    </row>
    <row r="164" spans="2:20" x14ac:dyDescent="0.25">
      <c r="B164" s="131"/>
      <c r="F164" s="131"/>
      <c r="G164" s="131"/>
      <c r="H164" s="131"/>
      <c r="I164" s="131"/>
      <c r="J164" s="131"/>
      <c r="K164" s="131"/>
      <c r="L164" s="131"/>
      <c r="M164" s="131"/>
      <c r="N164" s="131"/>
      <c r="O164" s="131"/>
      <c r="P164" s="131"/>
      <c r="S164" s="131"/>
      <c r="T164" s="131"/>
    </row>
    <row r="165" spans="2:20" x14ac:dyDescent="0.25">
      <c r="B165" s="131"/>
      <c r="F165" s="131"/>
      <c r="G165" s="131"/>
      <c r="H165" s="131"/>
      <c r="I165" s="131"/>
      <c r="J165" s="131"/>
      <c r="K165" s="131"/>
      <c r="L165" s="131"/>
      <c r="M165" s="131"/>
      <c r="N165" s="131"/>
      <c r="O165" s="131"/>
      <c r="P165" s="131"/>
      <c r="S165" s="131"/>
      <c r="T165" s="131"/>
    </row>
    <row r="166" spans="2:20" x14ac:dyDescent="0.25">
      <c r="B166" s="131"/>
      <c r="F166" s="131"/>
      <c r="G166" s="131"/>
      <c r="H166" s="131"/>
      <c r="I166" s="131"/>
      <c r="J166" s="131"/>
      <c r="K166" s="131"/>
      <c r="L166" s="131"/>
      <c r="M166" s="131"/>
      <c r="N166" s="131"/>
      <c r="O166" s="131"/>
      <c r="P166" s="131"/>
      <c r="S166" s="131"/>
      <c r="T166" s="131"/>
    </row>
    <row r="167" spans="2:20" x14ac:dyDescent="0.25">
      <c r="B167" s="131"/>
      <c r="F167" s="131"/>
      <c r="G167" s="131"/>
      <c r="H167" s="131"/>
      <c r="I167" s="131"/>
      <c r="J167" s="131"/>
      <c r="K167" s="131"/>
      <c r="L167" s="131"/>
      <c r="M167" s="131"/>
      <c r="N167" s="131"/>
      <c r="O167" s="131"/>
      <c r="P167" s="131"/>
      <c r="S167" s="131"/>
      <c r="T167" s="131"/>
    </row>
    <row r="168" spans="2:20" x14ac:dyDescent="0.25">
      <c r="B168" s="131"/>
      <c r="F168" s="131"/>
      <c r="G168" s="131"/>
      <c r="H168" s="131"/>
      <c r="I168" s="131"/>
      <c r="J168" s="131"/>
      <c r="K168" s="131"/>
      <c r="L168" s="131"/>
      <c r="M168" s="131"/>
      <c r="N168" s="131"/>
      <c r="O168" s="131"/>
      <c r="P168" s="131"/>
      <c r="S168" s="131"/>
      <c r="T168" s="131"/>
    </row>
    <row r="169" spans="2:20" x14ac:dyDescent="0.25">
      <c r="B169" s="131"/>
      <c r="F169" s="131"/>
      <c r="G169" s="131"/>
      <c r="H169" s="131"/>
      <c r="I169" s="131"/>
      <c r="J169" s="131"/>
      <c r="K169" s="131"/>
      <c r="L169" s="131"/>
      <c r="M169" s="131"/>
      <c r="N169" s="131"/>
      <c r="O169" s="131"/>
      <c r="P169" s="131"/>
      <c r="S169" s="131"/>
      <c r="T169" s="131"/>
    </row>
    <row r="170" spans="2:20" x14ac:dyDescent="0.25">
      <c r="B170" s="131"/>
      <c r="F170" s="131"/>
      <c r="G170" s="131"/>
      <c r="H170" s="131"/>
      <c r="I170" s="131"/>
      <c r="J170" s="131"/>
      <c r="K170" s="131"/>
      <c r="L170" s="131"/>
      <c r="M170" s="131"/>
      <c r="N170" s="131"/>
      <c r="O170" s="131"/>
      <c r="P170" s="131"/>
      <c r="S170" s="131"/>
      <c r="T170" s="131"/>
    </row>
    <row r="171" spans="2:20" x14ac:dyDescent="0.25">
      <c r="B171" s="131"/>
      <c r="F171" s="131"/>
      <c r="G171" s="131"/>
      <c r="H171" s="131"/>
      <c r="I171" s="131"/>
      <c r="J171" s="131"/>
      <c r="K171" s="131"/>
      <c r="L171" s="131"/>
      <c r="M171" s="131"/>
      <c r="N171" s="131"/>
      <c r="O171" s="131"/>
      <c r="P171" s="131"/>
      <c r="S171" s="131"/>
      <c r="T171" s="131"/>
    </row>
    <row r="172" spans="2:20" x14ac:dyDescent="0.25">
      <c r="B172" s="131"/>
      <c r="F172" s="131"/>
      <c r="G172" s="131"/>
      <c r="H172" s="131"/>
      <c r="I172" s="131"/>
      <c r="J172" s="131"/>
      <c r="K172" s="131"/>
      <c r="L172" s="131"/>
      <c r="M172" s="131"/>
      <c r="N172" s="131"/>
      <c r="O172" s="131"/>
      <c r="P172" s="131"/>
      <c r="S172" s="131"/>
      <c r="T172" s="131"/>
    </row>
    <row r="173" spans="2:20" x14ac:dyDescent="0.25">
      <c r="B173" s="131"/>
      <c r="F173" s="131"/>
      <c r="G173" s="131"/>
      <c r="H173" s="131"/>
      <c r="I173" s="131"/>
      <c r="J173" s="131"/>
      <c r="K173" s="131"/>
      <c r="L173" s="131"/>
      <c r="M173" s="131"/>
      <c r="N173" s="131"/>
      <c r="O173" s="131"/>
      <c r="P173" s="131"/>
      <c r="S173" s="131"/>
      <c r="T173" s="131"/>
    </row>
    <row r="174" spans="2:20" x14ac:dyDescent="0.25">
      <c r="B174" s="131"/>
      <c r="F174" s="131"/>
      <c r="G174" s="131"/>
      <c r="H174" s="131"/>
      <c r="I174" s="131"/>
      <c r="J174" s="131"/>
      <c r="K174" s="131"/>
      <c r="L174" s="131"/>
      <c r="M174" s="131"/>
      <c r="N174" s="131"/>
      <c r="O174" s="131"/>
      <c r="P174" s="131"/>
      <c r="S174" s="131"/>
      <c r="T174" s="131"/>
    </row>
    <row r="175" spans="2:20" x14ac:dyDescent="0.25">
      <c r="B175" s="131"/>
      <c r="F175" s="131"/>
      <c r="G175" s="131"/>
      <c r="H175" s="131"/>
      <c r="I175" s="131"/>
      <c r="J175" s="131"/>
      <c r="K175" s="131"/>
      <c r="L175" s="131"/>
      <c r="M175" s="131"/>
      <c r="N175" s="131"/>
      <c r="O175" s="131"/>
      <c r="P175" s="131"/>
      <c r="S175" s="131"/>
      <c r="T175" s="131"/>
    </row>
    <row r="176" spans="2:20" x14ac:dyDescent="0.25">
      <c r="B176" s="131"/>
      <c r="F176" s="131"/>
      <c r="G176" s="131"/>
      <c r="H176" s="131"/>
      <c r="I176" s="131"/>
      <c r="J176" s="131"/>
      <c r="K176" s="131"/>
      <c r="L176" s="131"/>
      <c r="M176" s="131"/>
      <c r="N176" s="131"/>
      <c r="O176" s="131"/>
      <c r="P176" s="131"/>
      <c r="S176" s="131"/>
      <c r="T176" s="131"/>
    </row>
    <row r="177" spans="2:16" x14ac:dyDescent="0.25">
      <c r="B177" s="131"/>
      <c r="F177" s="131"/>
      <c r="G177" s="131"/>
      <c r="H177" s="131"/>
      <c r="I177" s="131"/>
      <c r="J177" s="131"/>
      <c r="K177" s="131"/>
      <c r="L177" s="131"/>
      <c r="M177" s="131"/>
      <c r="N177" s="131"/>
      <c r="O177" s="131"/>
      <c r="P177" s="131"/>
    </row>
    <row r="178" spans="2:16" x14ac:dyDescent="0.25">
      <c r="B178" s="131"/>
      <c r="F178" s="131"/>
      <c r="G178" s="131"/>
      <c r="H178" s="131"/>
      <c r="I178" s="131"/>
      <c r="J178" s="131"/>
      <c r="K178" s="131"/>
      <c r="L178" s="131"/>
      <c r="M178" s="131"/>
      <c r="N178" s="131"/>
      <c r="O178" s="131"/>
      <c r="P178" s="131"/>
    </row>
    <row r="179" spans="2:16" x14ac:dyDescent="0.25">
      <c r="B179" s="131"/>
      <c r="F179" s="131"/>
      <c r="G179" s="131"/>
      <c r="H179" s="131"/>
      <c r="I179" s="131"/>
      <c r="J179" s="131"/>
      <c r="K179" s="131"/>
      <c r="L179" s="131"/>
      <c r="M179" s="131"/>
      <c r="N179" s="131"/>
      <c r="O179" s="131"/>
      <c r="P179" s="131"/>
    </row>
    <row r="180" spans="2:16" x14ac:dyDescent="0.25">
      <c r="B180" s="131"/>
      <c r="F180" s="131"/>
      <c r="G180" s="131"/>
      <c r="H180" s="131"/>
      <c r="I180" s="131"/>
      <c r="J180" s="131"/>
      <c r="K180" s="131"/>
      <c r="L180" s="131"/>
      <c r="M180" s="131"/>
      <c r="N180" s="131"/>
      <c r="O180" s="131"/>
      <c r="P180" s="131"/>
    </row>
    <row r="181" spans="2:16" x14ac:dyDescent="0.25">
      <c r="B181" s="131"/>
      <c r="F181" s="131"/>
      <c r="G181" s="131"/>
      <c r="H181" s="131"/>
      <c r="I181" s="131"/>
      <c r="J181" s="131"/>
      <c r="K181" s="131"/>
      <c r="L181" s="131"/>
      <c r="M181" s="131"/>
      <c r="N181" s="131"/>
      <c r="O181" s="131"/>
      <c r="P181" s="131"/>
    </row>
    <row r="182" spans="2:16" x14ac:dyDescent="0.25">
      <c r="B182" s="131"/>
      <c r="F182" s="131"/>
      <c r="G182" s="131"/>
      <c r="H182" s="131"/>
      <c r="I182" s="131"/>
      <c r="J182" s="131"/>
      <c r="K182" s="131"/>
      <c r="L182" s="131"/>
      <c r="M182" s="131"/>
      <c r="N182" s="131"/>
      <c r="O182" s="131"/>
      <c r="P182" s="131"/>
    </row>
    <row r="183" spans="2:16" x14ac:dyDescent="0.25">
      <c r="B183" s="131"/>
      <c r="F183" s="131"/>
      <c r="G183" s="131"/>
      <c r="H183" s="131"/>
      <c r="I183" s="131"/>
      <c r="J183" s="131"/>
      <c r="K183" s="131"/>
      <c r="L183" s="131"/>
      <c r="M183" s="131"/>
      <c r="N183" s="131"/>
      <c r="O183" s="131"/>
      <c r="P183" s="131"/>
    </row>
    <row r="184" spans="2:16" x14ac:dyDescent="0.25">
      <c r="B184" s="131"/>
      <c r="F184" s="131"/>
      <c r="G184" s="131"/>
      <c r="H184" s="131"/>
      <c r="I184" s="131"/>
      <c r="J184" s="131"/>
      <c r="K184" s="131"/>
      <c r="L184" s="131"/>
      <c r="M184" s="131"/>
      <c r="N184" s="131"/>
      <c r="O184" s="131"/>
      <c r="P184" s="131"/>
    </row>
    <row r="185" spans="2:16" x14ac:dyDescent="0.25">
      <c r="B185" s="131"/>
      <c r="F185" s="131"/>
      <c r="G185" s="131"/>
      <c r="H185" s="131"/>
      <c r="I185" s="131"/>
      <c r="J185" s="131"/>
      <c r="K185" s="131"/>
      <c r="L185" s="131"/>
      <c r="M185" s="131"/>
      <c r="N185" s="131"/>
      <c r="O185" s="131"/>
      <c r="P185" s="131"/>
    </row>
    <row r="186" spans="2:16" x14ac:dyDescent="0.25">
      <c r="B186" s="131"/>
      <c r="F186" s="131"/>
      <c r="G186" s="131"/>
      <c r="H186" s="131"/>
      <c r="I186" s="131"/>
      <c r="J186" s="131"/>
      <c r="K186" s="131"/>
      <c r="L186" s="131"/>
      <c r="M186" s="131"/>
      <c r="N186" s="131"/>
      <c r="O186" s="131"/>
      <c r="P186" s="131"/>
    </row>
    <row r="187" spans="2:16" x14ac:dyDescent="0.25">
      <c r="B187" s="131"/>
      <c r="F187" s="131"/>
      <c r="G187" s="131"/>
      <c r="H187" s="131"/>
      <c r="I187" s="131"/>
      <c r="J187" s="131"/>
      <c r="K187" s="131"/>
      <c r="L187" s="131"/>
      <c r="M187" s="131"/>
      <c r="N187" s="131"/>
      <c r="O187" s="131"/>
      <c r="P187" s="131"/>
    </row>
    <row r="188" spans="2:16" x14ac:dyDescent="0.25">
      <c r="B188" s="131"/>
      <c r="F188" s="131"/>
      <c r="G188" s="131"/>
      <c r="H188" s="131"/>
      <c r="I188" s="131"/>
      <c r="J188" s="131"/>
      <c r="K188" s="131"/>
      <c r="L188" s="131"/>
      <c r="M188" s="131"/>
      <c r="N188" s="131"/>
      <c r="O188" s="131"/>
      <c r="P188" s="131"/>
    </row>
    <row r="189" spans="2:16" x14ac:dyDescent="0.25">
      <c r="B189" s="131"/>
      <c r="F189" s="131"/>
      <c r="G189" s="131"/>
      <c r="H189" s="131"/>
      <c r="I189" s="131"/>
      <c r="J189" s="131"/>
      <c r="K189" s="131"/>
      <c r="L189" s="131"/>
      <c r="M189" s="131"/>
      <c r="N189" s="131"/>
      <c r="O189" s="131"/>
      <c r="P189" s="131"/>
    </row>
    <row r="190" spans="2:16" x14ac:dyDescent="0.25">
      <c r="B190" s="131"/>
      <c r="F190" s="131"/>
      <c r="G190" s="131"/>
      <c r="H190" s="131"/>
      <c r="I190" s="131"/>
      <c r="J190" s="131"/>
      <c r="K190" s="131"/>
      <c r="L190" s="131"/>
      <c r="M190" s="131"/>
      <c r="N190" s="131"/>
      <c r="O190" s="131"/>
      <c r="P190" s="131"/>
    </row>
    <row r="191" spans="2:16" x14ac:dyDescent="0.25">
      <c r="B191" s="131"/>
      <c r="F191" s="131"/>
      <c r="G191" s="131"/>
      <c r="H191" s="131"/>
      <c r="I191" s="131"/>
      <c r="J191" s="131"/>
      <c r="K191" s="131"/>
      <c r="L191" s="131"/>
      <c r="M191" s="131"/>
      <c r="N191" s="131"/>
      <c r="O191" s="131"/>
      <c r="P191" s="131"/>
    </row>
    <row r="192" spans="2:16" x14ac:dyDescent="0.25">
      <c r="B192" s="131"/>
      <c r="F192" s="131"/>
      <c r="G192" s="131"/>
      <c r="H192" s="131"/>
      <c r="I192" s="131"/>
      <c r="J192" s="131"/>
      <c r="K192" s="131"/>
      <c r="L192" s="131"/>
      <c r="M192" s="131"/>
      <c r="N192" s="131"/>
      <c r="O192" s="131"/>
      <c r="P192" s="131"/>
    </row>
    <row r="193" spans="2:16" x14ac:dyDescent="0.25">
      <c r="B193" s="131"/>
      <c r="F193" s="131"/>
      <c r="G193" s="131"/>
      <c r="H193" s="131"/>
      <c r="I193" s="131"/>
      <c r="J193" s="131"/>
      <c r="K193" s="131"/>
      <c r="L193" s="131"/>
      <c r="M193" s="131"/>
      <c r="N193" s="131"/>
      <c r="O193" s="131"/>
      <c r="P193" s="131"/>
    </row>
    <row r="194" spans="2:16" x14ac:dyDescent="0.25">
      <c r="B194" s="131"/>
    </row>
    <row r="195" spans="2:16" x14ac:dyDescent="0.25">
      <c r="B195" s="131"/>
    </row>
    <row r="196" spans="2:16" x14ac:dyDescent="0.25">
      <c r="B196" s="131"/>
    </row>
    <row r="197" spans="2:16" x14ac:dyDescent="0.25">
      <c r="B197" s="131"/>
    </row>
    <row r="198" spans="2:16" x14ac:dyDescent="0.25">
      <c r="B198" s="131"/>
    </row>
    <row r="199" spans="2:16" x14ac:dyDescent="0.25">
      <c r="B199" s="131"/>
    </row>
    <row r="200" spans="2:16" x14ac:dyDescent="0.25">
      <c r="B200" s="131"/>
    </row>
    <row r="201" spans="2:16" x14ac:dyDescent="0.25">
      <c r="B201" s="131"/>
    </row>
    <row r="202" spans="2:16" x14ac:dyDescent="0.25">
      <c r="B202" s="131"/>
    </row>
    <row r="203" spans="2:16" x14ac:dyDescent="0.25">
      <c r="B203" s="131"/>
    </row>
    <row r="204" spans="2:16" x14ac:dyDescent="0.25">
      <c r="B204" s="131"/>
    </row>
    <row r="205" spans="2:16" x14ac:dyDescent="0.25">
      <c r="B205" s="131"/>
    </row>
  </sheetData>
  <sheetProtection algorithmName="SHA-512" hashValue="QWiwQHfpvMOtE8EcgdIFgEjPcG6JH0LI4hRNS5FTDnQDCiiBMCm/ji80YXl8+uGIhL0m3Ft00OifTxdMSlx94Q==" saltValue="igHbX5UmZnzetKwfe1zHNw==" spinCount="100000" sheet="1" objects="1" scenarios="1" sort="0" autoFilter="0" pivotTables="0"/>
  <mergeCells count="3">
    <mergeCell ref="K14:L14"/>
    <mergeCell ref="M13:S13"/>
    <mergeCell ref="B14:D14"/>
  </mergeCells>
  <phoneticPr fontId="3" type="noConversion"/>
  <conditionalFormatting sqref="P16:Q135">
    <cfRule type="expression" dxfId="6" priority="4">
      <formula>L16="Positive"</formula>
    </cfRule>
  </conditionalFormatting>
  <conditionalFormatting sqref="R16:R135">
    <cfRule type="expression" dxfId="5" priority="11">
      <formula>M16="Positive"</formula>
    </cfRule>
  </conditionalFormatting>
  <conditionalFormatting sqref="S16:T135">
    <cfRule type="expression" dxfId="4" priority="17">
      <formula>OR(#REF!="Actual Positive",#REF!="Actual Negative")</formula>
    </cfRule>
    <cfRule type="expression" dxfId="3" priority="18">
      <formula>M16="Positive"</formula>
    </cfRule>
  </conditionalFormatting>
  <conditionalFormatting sqref="T16:T19 T27:T130">
    <cfRule type="expression" dxfId="2" priority="2">
      <formula>OR("I16=""Actual Negative""", "I16=""Potential Negative""")</formula>
    </cfRule>
  </conditionalFormatting>
  <conditionalFormatting sqref="X16:X135">
    <cfRule type="expression" dxfId="1" priority="1">
      <formula>AND(V16&lt;&gt;"",V16&lt;&gt;U16,X16="")</formula>
    </cfRule>
  </conditionalFormatting>
  <dataValidations xWindow="1466" yWindow="630" count="11">
    <dataValidation type="list" allowBlank="1" showErrorMessage="1" promptTitle="Remediability of negative impact" prompt="Select a value when evaluating a negative impact. Otherwise, leave blank." sqref="P47:P130 P17:P42" xr:uid="{542EE476-874D-4A2D-A85F-B868CD798737}">
      <formula1>lovRemediability</formula1>
    </dataValidation>
    <dataValidation type="list" allowBlank="1" showInputMessage="1" showErrorMessage="1" sqref="T16:T19 T27:T130" xr:uid="{95D93BB6-98BF-4EC1-A341-7B1F95BC6319}">
      <formula1>lovTimeHorizons</formula1>
    </dataValidation>
    <dataValidation type="list" allowBlank="1" showInputMessage="1" showErrorMessage="1" promptTitle="Remediability of negative impact" prompt="Select a value when evaluating a negative impact. Otherwise, leave blank." sqref="P43:P46" xr:uid="{BA710961-7FF2-47CB-BAEA-659E6D4349D0}">
      <formula1>lovRemediability</formula1>
    </dataValidation>
    <dataValidation type="list" allowBlank="1" showInputMessage="1" showErrorMessage="1" promptTitle="Likelihood of potential impact" prompt="Select a value when evaulating a potential impact. Otherwise, leave blank." sqref="T16:T130" xr:uid="{918E0EDC-0BA4-4672-81EE-F53EE5E99AC2}">
      <formula1>lovTimeHorizons</formula1>
    </dataValidation>
    <dataValidation type="list" allowBlank="1" showInputMessage="1" showErrorMessage="1" promptTitle="Remediability of negative impact" prompt="Select a value when evaulating a negative impact. Otherwise, leave blank." sqref="T16:T130" xr:uid="{3E84E716-29F6-4FC8-9CE7-D78CDDC350B4}">
      <formula1>lovTimeHorizons</formula1>
    </dataValidation>
    <dataValidation type="list" allowBlank="1" showInputMessage="1" showErrorMessage="1" sqref="M16:M135" xr:uid="{0CD9B5AA-D41D-44F4-87D9-39387B783D7C}">
      <formula1>lovScale</formula1>
    </dataValidation>
    <dataValidation type="list" allowBlank="1" showInputMessage="1" showErrorMessage="1" sqref="N16:N135" xr:uid="{93622EEC-DE4A-402E-88DA-4E0CB3B59CF4}">
      <formula1>lovScope</formula1>
    </dataValidation>
    <dataValidation type="list" allowBlank="1" showInputMessage="1" showErrorMessage="1" sqref="V16:V135" xr:uid="{8D7E672F-E52A-489F-97A3-6CB3C0EDF0F6}">
      <formula1>lovImpactSigCategories</formula1>
    </dataValidation>
    <dataValidation type="list" allowBlank="1" showInputMessage="1" showErrorMessage="1" sqref="S16:S135" xr:uid="{181740B5-0030-46F6-BE25-0A53E06965E6}">
      <formula1>lovLikelihood</formula1>
    </dataValidation>
    <dataValidation type="list" allowBlank="1" showErrorMessage="1" promptTitle="Remediability of negative impact" sqref="P16" xr:uid="{76217298-EB3E-4326-84D4-F578E301ADD0}">
      <formula1>lovRemediability</formula1>
    </dataValidation>
    <dataValidation type="list" allowBlank="1" showInputMessage="1" showErrorMessage="1" sqref="J18:J135 J16" xr:uid="{FBDA02A6-1EB1-4774-ABE9-363652352095}">
      <formula1>"Actual Positive, Actual Negative, Potential Positive, Potential Negative"</formula1>
    </dataValidation>
  </dataValidations>
  <pageMargins left="0.25" right="0.25" top="0.75" bottom="0.75" header="0.3" footer="0.3"/>
  <pageSetup scale="35" orientation="landscape" r:id="rId1"/>
  <ignoredErrors>
    <ignoredError sqref="L19:L23 L27 L31 L35 L39 L43 L47 L51 L55 L59 L63 L67 L71 L79 L83 L87 L91 L95 L99 L103 L107 L111 L115 L127 L131:L135 L75" unlockedFormula="1"/>
  </ignoredErrors>
  <drawing r:id="rId2"/>
  <legacyDrawing r:id="rId3"/>
  <tableParts count="1">
    <tablePart r:id="rId4"/>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5D66F7-A57A-401F-99B1-36697DB1B445}">
  <sheetPr>
    <pageSetUpPr autoPageBreaks="0" fitToPage="1"/>
  </sheetPr>
  <dimension ref="B2:S134"/>
  <sheetViews>
    <sheetView showGridLines="0" showRowColHeaders="0" zoomScaleNormal="100" workbookViewId="0">
      <selection activeCell="M5" sqref="M5"/>
    </sheetView>
  </sheetViews>
  <sheetFormatPr defaultColWidth="8.5703125" defaultRowHeight="15" x14ac:dyDescent="0.25"/>
  <cols>
    <col min="1" max="1" width="2.85546875" style="1" customWidth="1"/>
    <col min="2" max="2" width="4.140625" style="1" customWidth="1"/>
    <col min="3" max="3" width="6.28515625" style="1" customWidth="1"/>
    <col min="4" max="4" width="39" style="1" customWidth="1"/>
    <col min="5" max="5" width="8.85546875" style="1" customWidth="1"/>
    <col min="6" max="6" width="30" style="1" customWidth="1"/>
    <col min="7" max="7" width="5.7109375" style="1" customWidth="1"/>
    <col min="8" max="8" width="42.5703125" style="1" customWidth="1"/>
    <col min="9" max="9" width="13" style="1" customWidth="1"/>
    <col min="10" max="10" width="23.5703125" style="1" hidden="1" customWidth="1"/>
    <col min="11" max="11" width="19.42578125" style="1" hidden="1" customWidth="1"/>
    <col min="12" max="12" width="24.5703125" style="1" customWidth="1"/>
    <col min="13" max="13" width="28" style="1" customWidth="1"/>
    <col min="14" max="14" width="13.28515625" style="1" hidden="1" customWidth="1"/>
    <col min="15" max="15" width="14.28515625" style="1" customWidth="1"/>
    <col min="16" max="16" width="20.7109375" style="1" customWidth="1"/>
    <col min="17" max="17" width="21.5703125" style="1" customWidth="1"/>
    <col min="18" max="18" width="14" style="1" customWidth="1"/>
    <col min="19" max="19" width="20.42578125" style="1" customWidth="1"/>
    <col min="20" max="16384" width="8.5703125" style="1"/>
  </cols>
  <sheetData>
    <row r="2" spans="2:19" ht="15" customHeight="1" x14ac:dyDescent="0.25">
      <c r="B2" s="13" t="s">
        <v>283</v>
      </c>
      <c r="C2" s="43"/>
    </row>
    <row r="3" spans="2:19" ht="22.5" customHeight="1" x14ac:dyDescent="0.25">
      <c r="B3" s="16" t="s">
        <v>284</v>
      </c>
      <c r="C3" s="16"/>
      <c r="D3" s="19"/>
      <c r="E3" s="19"/>
      <c r="F3" s="19"/>
      <c r="G3" s="19"/>
      <c r="H3" s="19"/>
      <c r="I3" s="19"/>
    </row>
    <row r="4" spans="2:19" x14ac:dyDescent="0.25">
      <c r="B4" s="13" t="s">
        <v>343</v>
      </c>
      <c r="C4" s="16"/>
      <c r="D4" s="19"/>
      <c r="E4" s="19"/>
      <c r="F4" s="19"/>
      <c r="G4" s="19"/>
      <c r="H4" s="19"/>
      <c r="I4" s="19"/>
    </row>
    <row r="5" spans="2:19" ht="22.5" customHeight="1" x14ac:dyDescent="0.25">
      <c r="B5" s="12" t="s">
        <v>364</v>
      </c>
      <c r="C5" s="16"/>
      <c r="D5" s="19"/>
      <c r="E5" s="19"/>
      <c r="F5" s="19"/>
      <c r="G5" s="19"/>
      <c r="H5" s="19"/>
      <c r="I5" s="19"/>
    </row>
    <row r="6" spans="2:19" ht="21" customHeight="1" x14ac:dyDescent="0.25">
      <c r="B6" s="68" t="s">
        <v>173</v>
      </c>
      <c r="C6" s="16"/>
      <c r="D6" s="19"/>
      <c r="E6" s="19"/>
      <c r="F6" s="19"/>
      <c r="G6" s="19"/>
      <c r="H6" s="19"/>
      <c r="I6" s="19"/>
    </row>
    <row r="7" spans="2:19" x14ac:dyDescent="0.25">
      <c r="B7" s="12" t="s">
        <v>383</v>
      </c>
      <c r="C7" s="12"/>
    </row>
    <row r="8" spans="2:19" ht="21" customHeight="1" x14ac:dyDescent="0.25">
      <c r="B8" s="12" t="s">
        <v>480</v>
      </c>
      <c r="C8" s="12"/>
    </row>
    <row r="9" spans="2:19" ht="11.25" customHeight="1" x14ac:dyDescent="0.25">
      <c r="B9" s="16"/>
      <c r="C9" s="16"/>
    </row>
    <row r="10" spans="2:19" x14ac:dyDescent="0.25">
      <c r="C10" s="3"/>
      <c r="D10" s="18" t="s">
        <v>257</v>
      </c>
      <c r="E10" s="18"/>
      <c r="N10" s="187" t="s">
        <v>485</v>
      </c>
    </row>
    <row r="11" spans="2:19" ht="14.85" customHeight="1" x14ac:dyDescent="0.25">
      <c r="C11" s="2"/>
      <c r="D11" s="18" t="s">
        <v>258</v>
      </c>
      <c r="E11" s="18"/>
      <c r="I11" s="17"/>
      <c r="J11" s="17"/>
      <c r="K11" s="17"/>
      <c r="L11" s="14"/>
      <c r="M11" s="14"/>
      <c r="N11" s="4"/>
      <c r="R11" s="15"/>
    </row>
    <row r="12" spans="2:19" ht="14.85" customHeight="1" x14ac:dyDescent="0.25">
      <c r="D12" s="18"/>
      <c r="E12" s="18"/>
      <c r="I12" s="17"/>
      <c r="J12" s="17"/>
      <c r="K12" s="17"/>
      <c r="L12" s="14"/>
      <c r="M12" s="14"/>
      <c r="N12" s="4"/>
      <c r="P12" s="15"/>
      <c r="R12" s="15"/>
    </row>
    <row r="13" spans="2:19" ht="23.25" customHeight="1" x14ac:dyDescent="0.2">
      <c r="C13" s="71"/>
      <c r="D13" s="48" t="s">
        <v>285</v>
      </c>
      <c r="E13" s="143"/>
      <c r="F13" s="61" t="s">
        <v>262</v>
      </c>
      <c r="G13" s="62"/>
      <c r="H13" s="61" t="s">
        <v>286</v>
      </c>
      <c r="I13" s="61" t="s">
        <v>287</v>
      </c>
      <c r="J13" s="7"/>
      <c r="K13" s="7"/>
      <c r="L13" s="181" t="s">
        <v>288</v>
      </c>
      <c r="M13" s="181"/>
      <c r="N13" s="70"/>
      <c r="O13" s="147" t="s">
        <v>398</v>
      </c>
      <c r="Q13" s="181" t="s">
        <v>267</v>
      </c>
      <c r="R13" s="181" t="s">
        <v>289</v>
      </c>
      <c r="S13" s="15"/>
    </row>
    <row r="14" spans="2:19" s="10" customFormat="1" ht="31.5" customHeight="1" x14ac:dyDescent="0.25">
      <c r="B14" s="26" t="s">
        <v>20</v>
      </c>
      <c r="C14" s="26" t="s">
        <v>19</v>
      </c>
      <c r="D14" s="10" t="s">
        <v>268</v>
      </c>
      <c r="E14" s="10" t="s">
        <v>348</v>
      </c>
      <c r="F14" s="10" t="s">
        <v>269</v>
      </c>
      <c r="G14" s="10" t="s">
        <v>290</v>
      </c>
      <c r="H14" s="10" t="s">
        <v>291</v>
      </c>
      <c r="I14" s="10" t="s">
        <v>292</v>
      </c>
      <c r="J14" s="10" t="s">
        <v>293</v>
      </c>
      <c r="K14" s="10" t="s">
        <v>294</v>
      </c>
      <c r="L14" s="10" t="s">
        <v>295</v>
      </c>
      <c r="M14" s="10" t="s">
        <v>190</v>
      </c>
      <c r="N14" s="10" t="s">
        <v>296</v>
      </c>
      <c r="O14" s="10" t="s">
        <v>279</v>
      </c>
      <c r="P14" s="10" t="s">
        <v>482</v>
      </c>
      <c r="Q14" s="10" t="s">
        <v>281</v>
      </c>
      <c r="R14" s="10" t="s">
        <v>215</v>
      </c>
      <c r="S14" s="10" t="s">
        <v>282</v>
      </c>
    </row>
    <row r="15" spans="2:19" ht="31.5" customHeight="1" x14ac:dyDescent="0.25">
      <c r="B15" s="11">
        <v>1</v>
      </c>
      <c r="C15" s="5" t="str">
        <f>LEFT(_xlfn.XLOOKUP(tblImpactAssessment14[[#This Row],[ID]],tblTopicMapping[ID],tblTopicMapping[Dimension]),1)</f>
        <v>S</v>
      </c>
      <c r="D15" s="5" t="str">
        <f>_xlfn.XLOOKUP(tblImpactAssessment14[[#This Row],[ID]],tblTopicMapping[ID],tblTopicMapping[Organization''s Topic])</f>
        <v>Animal Care</v>
      </c>
      <c r="E15" s="5" t="str">
        <f>IFERROR(IF(_xlfn.XLOOKUP(tblImpactAssessment14[[#This Row],[ID]],tblTopicMapping[ID],tblTopicMapping[Relevant to Organization])=0,"",_xlfn.XLOOKUP(tblImpactAssessment14[[#This Row],[ID]],tblTopicMapping[ID],tblTopicMapping[Relevant to Organization])),"")</f>
        <v/>
      </c>
      <c r="F15" s="156"/>
      <c r="G15" s="27" t="s">
        <v>356</v>
      </c>
      <c r="H15" s="157" t="s">
        <v>384</v>
      </c>
      <c r="I15" s="157"/>
      <c r="J15" s="157"/>
      <c r="K15" s="157"/>
      <c r="L15" s="157"/>
      <c r="M15" s="157"/>
      <c r="N15" s="2" t="str">
        <f>_xlfn.IFNA(_xlfn.XLOOKUP(tblImpactAssessment14[[#This Row],[Magnitude]],tblMagnitude[Numbered Label],tblMagnitude[Value])*_xlfn.XLOOKUP(tblImpactAssessment14[[#This Row],[Likelihood]],tblLikelihoodRO[Numbered Label],tblLikelihoodRO[Value]),"")</f>
        <v/>
      </c>
      <c r="O15" s="157"/>
      <c r="P15" s="2" t="str" cm="1">
        <f t="array" ref="P15">IF(N15&lt;&gt;"",IFERROR(INDEX(_xlfn._xlws.FILTER(tblROSignificance[],(tblROSignificance[Low]=tblImpactAssessment14[[#This Row],[R/O Score]])+(tblROSignificance[High]=tblImpactAssessment14[[#This Row],[R/O Score]])),,6),""),"")</f>
        <v/>
      </c>
      <c r="Q15" s="157"/>
      <c r="R15"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15" s="157"/>
    </row>
    <row r="16" spans="2:19" ht="31.5" customHeight="1" x14ac:dyDescent="0.25">
      <c r="B16" s="11">
        <v>1</v>
      </c>
      <c r="C16" s="72" t="str">
        <f>LEFT(_xlfn.XLOOKUP(tblImpactAssessment14[[#This Row],[ID]],tblTopicMapping[ID],tblTopicMapping[Dimension]),1)</f>
        <v>S</v>
      </c>
      <c r="D16" s="5" t="str">
        <f>_xlfn.XLOOKUP(tblImpactAssessment14[[#This Row],[ID]],tblTopicMapping[ID],tblTopicMapping[Organization''s Topic])</f>
        <v>Animal Care</v>
      </c>
      <c r="E16" s="5" t="str">
        <f>IFERROR(IF(_xlfn.XLOOKUP(tblImpactAssessment14[[#This Row],[ID]],tblTopicMapping[ID],tblTopicMapping[Relevant to Organization])=0,"",_xlfn.XLOOKUP(tblImpactAssessment14[[#This Row],[ID]],tblTopicMapping[ID],tblTopicMapping[Relevant to Organization])),"")</f>
        <v/>
      </c>
      <c r="F16" s="156"/>
      <c r="G16" s="27" t="s">
        <v>357</v>
      </c>
      <c r="H16" s="157" t="s">
        <v>385</v>
      </c>
      <c r="I16" s="157"/>
      <c r="J16" s="157"/>
      <c r="K16" s="157"/>
      <c r="L16" s="157"/>
      <c r="M16" s="157"/>
      <c r="N16" s="2" t="str">
        <f>_xlfn.IFNA(_xlfn.XLOOKUP(tblImpactAssessment14[[#This Row],[Magnitude]],tblMagnitude[Numbered Label],tblMagnitude[Value])*_xlfn.XLOOKUP(tblImpactAssessment14[[#This Row],[Likelihood]],tblLikelihoodRO[Numbered Label],tblLikelihoodRO[Value]),"")</f>
        <v/>
      </c>
      <c r="O16" s="157"/>
      <c r="P16" s="2" t="str" cm="1">
        <f t="array" ref="P16">IF(N16&lt;&gt;"",IFERROR(INDEX(_xlfn._xlws.FILTER(tblROSignificance[],(tblROSignificance[Low]=tblImpactAssessment14[[#This Row],[R/O Score]])+(tblROSignificance[High]=tblImpactAssessment14[[#This Row],[R/O Score]])),,6),""),"")</f>
        <v/>
      </c>
      <c r="Q16" s="157"/>
      <c r="R16"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16" s="157"/>
    </row>
    <row r="17" spans="2:19" ht="31.5" customHeight="1" x14ac:dyDescent="0.25">
      <c r="B17" s="11">
        <v>1</v>
      </c>
      <c r="C17" s="72" t="str">
        <f>LEFT(_xlfn.XLOOKUP(tblImpactAssessment14[[#This Row],[ID]],tblTopicMapping[ID],tblTopicMapping[Dimension]),1)</f>
        <v>S</v>
      </c>
      <c r="D17" s="5" t="str">
        <f>_xlfn.XLOOKUP(tblImpactAssessment14[[#This Row],[ID]],tblTopicMapping[ID],tblTopicMapping[Organization''s Topic])</f>
        <v>Animal Care</v>
      </c>
      <c r="E17" s="5" t="str">
        <f>IFERROR(IF(_xlfn.XLOOKUP(tblImpactAssessment14[[#This Row],[ID]],tblTopicMapping[ID],tblTopicMapping[Relevant to Organization])=0,"",_xlfn.XLOOKUP(tblImpactAssessment14[[#This Row],[ID]],tblTopicMapping[ID],tblTopicMapping[Relevant to Organization])),"")</f>
        <v/>
      </c>
      <c r="F17" s="156"/>
      <c r="G17" s="27" t="s">
        <v>358</v>
      </c>
      <c r="H17" s="157" t="s">
        <v>386</v>
      </c>
      <c r="I17" s="157"/>
      <c r="J17" s="157"/>
      <c r="K17" s="157"/>
      <c r="L17" s="157"/>
      <c r="M17" s="157"/>
      <c r="N17" s="2" t="str">
        <f>_xlfn.IFNA(_xlfn.XLOOKUP(tblImpactAssessment14[[#This Row],[Magnitude]],tblMagnitude[Numbered Label],tblMagnitude[Value])*_xlfn.XLOOKUP(tblImpactAssessment14[[#This Row],[Likelihood]],tblLikelihoodRO[Numbered Label],tblLikelihoodRO[Value]),"")</f>
        <v/>
      </c>
      <c r="O17" s="157"/>
      <c r="P17" s="2" t="str" cm="1">
        <f t="array" ref="P17">IF(N17&lt;&gt;"",IFERROR(INDEX(_xlfn._xlws.FILTER(tblROSignificance[],(tblROSignificance[Low]=tblImpactAssessment14[[#This Row],[R/O Score]])+(tblROSignificance[High]=tblImpactAssessment14[[#This Row],[R/O Score]])),,6),""),"")</f>
        <v/>
      </c>
      <c r="Q17" s="157"/>
      <c r="R17"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17" s="157"/>
    </row>
    <row r="18" spans="2:19" ht="31.5" customHeight="1" x14ac:dyDescent="0.25">
      <c r="B18" s="11">
        <v>1</v>
      </c>
      <c r="C18" s="72" t="str">
        <f>LEFT(_xlfn.XLOOKUP(tblImpactAssessment14[[#This Row],[ID]],tblTopicMapping[ID],tblTopicMapping[Dimension]),1)</f>
        <v>S</v>
      </c>
      <c r="D18" s="5" t="str">
        <f>_xlfn.XLOOKUP(tblImpactAssessment14[[#This Row],[ID]],tblTopicMapping[ID],tblTopicMapping[Organization''s Topic])</f>
        <v>Animal Care</v>
      </c>
      <c r="E18" s="5" t="str">
        <f>IFERROR(IF(_xlfn.XLOOKUP(tblImpactAssessment14[[#This Row],[ID]],tblTopicMapping[ID],tblTopicMapping[Relevant to Organization])=0,"",_xlfn.XLOOKUP(tblImpactAssessment14[[#This Row],[ID]],tblTopicMapping[ID],tblTopicMapping[Relevant to Organization])),"")</f>
        <v/>
      </c>
      <c r="F18" s="156"/>
      <c r="G18" s="27" t="s">
        <v>359</v>
      </c>
      <c r="H18" s="157" t="s">
        <v>387</v>
      </c>
      <c r="I18" s="157"/>
      <c r="J18" s="157"/>
      <c r="K18" s="157"/>
      <c r="L18" s="157"/>
      <c r="M18" s="157"/>
      <c r="N18" s="2" t="str">
        <f>_xlfn.IFNA(_xlfn.XLOOKUP(tblImpactAssessment14[[#This Row],[Magnitude]],tblMagnitude[Numbered Label],tblMagnitude[Value])*_xlfn.XLOOKUP(tblImpactAssessment14[[#This Row],[Likelihood]],tblLikelihoodRO[Numbered Label],tblLikelihoodRO[Value]),"")</f>
        <v/>
      </c>
      <c r="O18" s="157"/>
      <c r="P18" s="2" t="str" cm="1">
        <f t="array" ref="P18">IF(N18&lt;&gt;"",IFERROR(INDEX(_xlfn._xlws.FILTER(tblROSignificance[],(tblROSignificance[Low]=tblImpactAssessment14[[#This Row],[R/O Score]])+(tblROSignificance[High]=tblImpactAssessment14[[#This Row],[R/O Score]])),,6),""),"")</f>
        <v/>
      </c>
      <c r="Q18" s="157"/>
      <c r="R18"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18" s="157"/>
    </row>
    <row r="19" spans="2:19" ht="31.5" customHeight="1" x14ac:dyDescent="0.25">
      <c r="B19" s="11">
        <v>2</v>
      </c>
      <c r="C19" s="72" t="str">
        <f>LEFT(_xlfn.XLOOKUP(tblImpactAssessment14[[#This Row],[ID]],tblTopicMapping[ID],tblTopicMapping[Dimension]),1)</f>
        <v>S</v>
      </c>
      <c r="D19" s="5" t="str">
        <f>_xlfn.XLOOKUP(tblImpactAssessment14[[#This Row],[ID]],tblTopicMapping[ID],tblTopicMapping[Organization''s Topic])</f>
        <v>Food Safety &amp; Product Quality</v>
      </c>
      <c r="E19" s="5" t="str">
        <f>IFERROR(IF(_xlfn.XLOOKUP(tblImpactAssessment14[[#This Row],[ID]],tblTopicMapping[ID],tblTopicMapping[Relevant to Organization])=0,"",_xlfn.XLOOKUP(tblImpactAssessment14[[#This Row],[ID]],tblTopicMapping[ID],tblTopicMapping[Relevant to Organization])),"")</f>
        <v/>
      </c>
      <c r="F19" s="156"/>
      <c r="G19" s="27" t="s">
        <v>376</v>
      </c>
      <c r="H19" s="157"/>
      <c r="I19" s="157"/>
      <c r="J19" s="157"/>
      <c r="K19" s="157"/>
      <c r="L19" s="157"/>
      <c r="M19" s="157"/>
      <c r="N19" s="2" t="str">
        <f>_xlfn.IFNA(_xlfn.XLOOKUP(tblImpactAssessment14[[#This Row],[Magnitude]],tblMagnitude[Numbered Label],tblMagnitude[Value])*_xlfn.XLOOKUP(tblImpactAssessment14[[#This Row],[Likelihood]],tblLikelihoodRO[Numbered Label],tblLikelihoodRO[Value]),"")</f>
        <v/>
      </c>
      <c r="O19" s="157"/>
      <c r="P19" s="2" t="str" cm="1">
        <f t="array" ref="P19">IF(N19&lt;&gt;"",IFERROR(INDEX(_xlfn._xlws.FILTER(tblROSignificance[],(tblROSignificance[Low]=tblImpactAssessment14[[#This Row],[R/O Score]])+(tblROSignificance[High]=tblImpactAssessment14[[#This Row],[R/O Score]])),,6),""),"")</f>
        <v/>
      </c>
      <c r="Q19" s="157"/>
      <c r="R19"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19" s="157"/>
    </row>
    <row r="20" spans="2:19" ht="31.5" customHeight="1" x14ac:dyDescent="0.25">
      <c r="B20" s="11">
        <v>2</v>
      </c>
      <c r="C20" s="72" t="str">
        <f>LEFT(_xlfn.XLOOKUP(tblImpactAssessment14[[#This Row],[ID]],tblTopicMapping[ID],tblTopicMapping[Dimension]),1)</f>
        <v>S</v>
      </c>
      <c r="D20" s="5" t="str">
        <f>_xlfn.XLOOKUP(tblImpactAssessment14[[#This Row],[ID]],tblTopicMapping[ID],tblTopicMapping[Organization''s Topic])</f>
        <v>Food Safety &amp; Product Quality</v>
      </c>
      <c r="E20" s="5" t="str">
        <f>IFERROR(IF(_xlfn.XLOOKUP(tblImpactAssessment14[[#This Row],[ID]],tblTopicMapping[ID],tblTopicMapping[Relevant to Organization])=0,"",_xlfn.XLOOKUP(tblImpactAssessment14[[#This Row],[ID]],tblTopicMapping[ID],tblTopicMapping[Relevant to Organization])),"")</f>
        <v/>
      </c>
      <c r="F20" s="156"/>
      <c r="G20" s="27" t="s">
        <v>377</v>
      </c>
      <c r="H20" s="157"/>
      <c r="I20" s="157"/>
      <c r="J20" s="157"/>
      <c r="K20" s="157"/>
      <c r="L20" s="157"/>
      <c r="M20" s="157"/>
      <c r="N20" s="2" t="str">
        <f>_xlfn.IFNA(_xlfn.XLOOKUP(tblImpactAssessment14[[#This Row],[Magnitude]],tblMagnitude[Numbered Label],tblMagnitude[Value])*_xlfn.XLOOKUP(tblImpactAssessment14[[#This Row],[Likelihood]],tblLikelihoodRO[Numbered Label],tblLikelihoodRO[Value]),"")</f>
        <v/>
      </c>
      <c r="O20" s="157"/>
      <c r="P20" s="2" t="str" cm="1">
        <f t="array" ref="P20">IF(N20&lt;&gt;"",IFERROR(INDEX(_xlfn._xlws.FILTER(tblROSignificance[],(tblROSignificance[Low]=tblImpactAssessment14[[#This Row],[R/O Score]])+(tblROSignificance[High]=tblImpactAssessment14[[#This Row],[R/O Score]])),,6),""),"")</f>
        <v/>
      </c>
      <c r="Q20" s="157"/>
      <c r="R20"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20" s="157"/>
    </row>
    <row r="21" spans="2:19" ht="31.5" customHeight="1" x14ac:dyDescent="0.25">
      <c r="B21" s="11">
        <v>2</v>
      </c>
      <c r="C21" s="72" t="str">
        <f>LEFT(_xlfn.XLOOKUP(tblImpactAssessment14[[#This Row],[ID]],tblTopicMapping[ID],tblTopicMapping[Dimension]),1)</f>
        <v>S</v>
      </c>
      <c r="D21" s="5" t="str">
        <f>_xlfn.XLOOKUP(tblImpactAssessment14[[#This Row],[ID]],tblTopicMapping[ID],tblTopicMapping[Organization''s Topic])</f>
        <v>Food Safety &amp; Product Quality</v>
      </c>
      <c r="E21" s="5" t="str">
        <f>IFERROR(IF(_xlfn.XLOOKUP(tblImpactAssessment14[[#This Row],[ID]],tblTopicMapping[ID],tblTopicMapping[Relevant to Organization])=0,"",_xlfn.XLOOKUP(tblImpactAssessment14[[#This Row],[ID]],tblTopicMapping[ID],tblTopicMapping[Relevant to Organization])),"")</f>
        <v/>
      </c>
      <c r="F21" s="156"/>
      <c r="G21" s="27" t="s">
        <v>378</v>
      </c>
      <c r="H21" s="157"/>
      <c r="I21" s="157"/>
      <c r="J21" s="157"/>
      <c r="K21" s="157"/>
      <c r="L21" s="157"/>
      <c r="M21" s="157"/>
      <c r="N21" s="2" t="str">
        <f>_xlfn.IFNA(_xlfn.XLOOKUP(tblImpactAssessment14[[#This Row],[Magnitude]],tblMagnitude[Numbered Label],tblMagnitude[Value])*_xlfn.XLOOKUP(tblImpactAssessment14[[#This Row],[Likelihood]],tblLikelihoodRO[Numbered Label],tblLikelihoodRO[Value]),"")</f>
        <v/>
      </c>
      <c r="O21" s="157"/>
      <c r="P21" s="2" t="str" cm="1">
        <f t="array" ref="P21">IF(N21&lt;&gt;"",IFERROR(INDEX(_xlfn._xlws.FILTER(tblROSignificance[],(tblROSignificance[Low]=tblImpactAssessment14[[#This Row],[R/O Score]])+(tblROSignificance[High]=tblImpactAssessment14[[#This Row],[R/O Score]])),,6),""),"")</f>
        <v/>
      </c>
      <c r="Q21" s="157"/>
      <c r="R21"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21" s="157"/>
    </row>
    <row r="22" spans="2:19" ht="31.5" customHeight="1" x14ac:dyDescent="0.25">
      <c r="B22" s="11">
        <v>2</v>
      </c>
      <c r="C22" s="72" t="str">
        <f>LEFT(_xlfn.XLOOKUP(tblImpactAssessment14[[#This Row],[ID]],tblTopicMapping[ID],tblTopicMapping[Dimension]),1)</f>
        <v>S</v>
      </c>
      <c r="D22" s="5" t="str">
        <f>_xlfn.XLOOKUP(tblImpactAssessment14[[#This Row],[ID]],tblTopicMapping[ID],tblTopicMapping[Organization''s Topic])</f>
        <v>Food Safety &amp; Product Quality</v>
      </c>
      <c r="E22" s="5" t="str">
        <f>IFERROR(IF(_xlfn.XLOOKUP(tblImpactAssessment14[[#This Row],[ID]],tblTopicMapping[ID],tblTopicMapping[Relevant to Organization])=0,"",_xlfn.XLOOKUP(tblImpactAssessment14[[#This Row],[ID]],tblTopicMapping[ID],tblTopicMapping[Relevant to Organization])),"")</f>
        <v/>
      </c>
      <c r="F22" s="156"/>
      <c r="G22" s="27" t="s">
        <v>379</v>
      </c>
      <c r="H22" s="157"/>
      <c r="I22" s="157"/>
      <c r="J22" s="157"/>
      <c r="K22" s="157"/>
      <c r="L22" s="157"/>
      <c r="M22" s="157"/>
      <c r="N22" s="2" t="str">
        <f>_xlfn.IFNA(_xlfn.XLOOKUP(tblImpactAssessment14[[#This Row],[Magnitude]],tblMagnitude[Numbered Label],tblMagnitude[Value])*_xlfn.XLOOKUP(tblImpactAssessment14[[#This Row],[Likelihood]],tblLikelihoodRO[Numbered Label],tblLikelihoodRO[Value]),"")</f>
        <v/>
      </c>
      <c r="O22" s="157"/>
      <c r="P22" s="2" t="str" cm="1">
        <f t="array" ref="P22">IF(N22&lt;&gt;"",IFERROR(INDEX(_xlfn._xlws.FILTER(tblROSignificance[],(tblROSignificance[Low]=tblImpactAssessment14[[#This Row],[R/O Score]])+(tblROSignificance[High]=tblImpactAssessment14[[#This Row],[R/O Score]])),,6),""),"")</f>
        <v/>
      </c>
      <c r="Q22" s="157"/>
      <c r="R22"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22" s="157"/>
    </row>
    <row r="23" spans="2:19" ht="31.5" customHeight="1" x14ac:dyDescent="0.25">
      <c r="B23" s="11">
        <v>3</v>
      </c>
      <c r="C23" s="72" t="str">
        <f>LEFT(_xlfn.XLOOKUP(tblImpactAssessment14[[#This Row],[ID]],tblTopicMapping[ID],tblTopicMapping[Dimension]),1)</f>
        <v>E</v>
      </c>
      <c r="D23" s="5" t="str">
        <f>_xlfn.XLOOKUP(tblImpactAssessment14[[#This Row],[ID]],tblTopicMapping[ID],tblTopicMapping[Organization''s Topic])</f>
        <v>GHG Emissions &amp; Energy</v>
      </c>
      <c r="E23" s="5" t="str">
        <f>IFERROR(IF(_xlfn.XLOOKUP(tblImpactAssessment14[[#This Row],[ID]],tblTopicMapping[ID],tblTopicMapping[Relevant to Organization])=0,"",_xlfn.XLOOKUP(tblImpactAssessment14[[#This Row],[ID]],tblTopicMapping[ID],tblTopicMapping[Relevant to Organization])),"")</f>
        <v/>
      </c>
      <c r="F23" s="156"/>
      <c r="G23" s="27" t="s">
        <v>401</v>
      </c>
      <c r="H23" s="157"/>
      <c r="I23" s="157"/>
      <c r="J23" s="157"/>
      <c r="K23" s="157"/>
      <c r="L23" s="157"/>
      <c r="M23" s="157"/>
      <c r="N23" s="2" t="str">
        <f>_xlfn.IFNA(_xlfn.XLOOKUP(tblImpactAssessment14[[#This Row],[Magnitude]],tblMagnitude[Numbered Label],tblMagnitude[Value])*_xlfn.XLOOKUP(tblImpactAssessment14[[#This Row],[Likelihood]],tblLikelihoodRO[Numbered Label],tblLikelihoodRO[Value]),"")</f>
        <v/>
      </c>
      <c r="O23" s="157"/>
      <c r="P23" s="2" t="str" cm="1">
        <f t="array" ref="P23">IF(N23&lt;&gt;"",IFERROR(INDEX(_xlfn._xlws.FILTER(tblROSignificance[],(tblROSignificance[Low]=tblImpactAssessment14[[#This Row],[R/O Score]])+(tblROSignificance[High]=tblImpactAssessment14[[#This Row],[R/O Score]])),,6),""),"")</f>
        <v/>
      </c>
      <c r="Q23" s="157"/>
      <c r="R23"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23" s="157"/>
    </row>
    <row r="24" spans="2:19" ht="31.5" customHeight="1" x14ac:dyDescent="0.25">
      <c r="B24" s="11">
        <v>3</v>
      </c>
      <c r="C24" s="72" t="str">
        <f>LEFT(_xlfn.XLOOKUP(tblImpactAssessment14[[#This Row],[ID]],tblTopicMapping[ID],tblTopicMapping[Dimension]),1)</f>
        <v>E</v>
      </c>
      <c r="D24" s="5" t="str">
        <f>_xlfn.XLOOKUP(tblImpactAssessment14[[#This Row],[ID]],tblTopicMapping[ID],tblTopicMapping[Organization''s Topic])</f>
        <v>GHG Emissions &amp; Energy</v>
      </c>
      <c r="E24" s="5" t="str">
        <f>IFERROR(IF(_xlfn.XLOOKUP(tblImpactAssessment14[[#This Row],[ID]],tblTopicMapping[ID],tblTopicMapping[Relevant to Organization])=0,"",_xlfn.XLOOKUP(tblImpactAssessment14[[#This Row],[ID]],tblTopicMapping[ID],tblTopicMapping[Relevant to Organization])),"")</f>
        <v/>
      </c>
      <c r="F24" s="156"/>
      <c r="G24" s="27" t="s">
        <v>405</v>
      </c>
      <c r="H24" s="157"/>
      <c r="I24" s="157"/>
      <c r="J24" s="157"/>
      <c r="K24" s="157"/>
      <c r="L24" s="157"/>
      <c r="M24" s="157"/>
      <c r="N24" s="2" t="str">
        <f>_xlfn.IFNA(_xlfn.XLOOKUP(tblImpactAssessment14[[#This Row],[Magnitude]],tblMagnitude[Numbered Label],tblMagnitude[Value])*_xlfn.XLOOKUP(tblImpactAssessment14[[#This Row],[Likelihood]],tblLikelihoodRO[Numbered Label],tblLikelihoodRO[Value]),"")</f>
        <v/>
      </c>
      <c r="O24" s="157"/>
      <c r="P24" s="2" t="str" cm="1">
        <f t="array" ref="P24">IF(N24&lt;&gt;"",IFERROR(INDEX(_xlfn._xlws.FILTER(tblROSignificance[],(tblROSignificance[Low]=tblImpactAssessment14[[#This Row],[R/O Score]])+(tblROSignificance[High]=tblImpactAssessment14[[#This Row],[R/O Score]])),,6),""),"")</f>
        <v/>
      </c>
      <c r="Q24" s="157"/>
      <c r="R24"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24" s="157"/>
    </row>
    <row r="25" spans="2:19" ht="31.5" customHeight="1" x14ac:dyDescent="0.25">
      <c r="B25" s="11">
        <v>3</v>
      </c>
      <c r="C25" s="72" t="str">
        <f>LEFT(_xlfn.XLOOKUP(tblImpactAssessment14[[#This Row],[ID]],tblTopicMapping[ID],tblTopicMapping[Dimension]),1)</f>
        <v>E</v>
      </c>
      <c r="D25" s="5" t="str">
        <f>_xlfn.XLOOKUP(tblImpactAssessment14[[#This Row],[ID]],tblTopicMapping[ID],tblTopicMapping[Organization''s Topic])</f>
        <v>GHG Emissions &amp; Energy</v>
      </c>
      <c r="E25" s="5" t="str">
        <f>IFERROR(IF(_xlfn.XLOOKUP(tblImpactAssessment14[[#This Row],[ID]],tblTopicMapping[ID],tblTopicMapping[Relevant to Organization])=0,"",_xlfn.XLOOKUP(tblImpactAssessment14[[#This Row],[ID]],tblTopicMapping[ID],tblTopicMapping[Relevant to Organization])),"")</f>
        <v/>
      </c>
      <c r="F25" s="156"/>
      <c r="G25" s="27" t="s">
        <v>406</v>
      </c>
      <c r="H25" s="157"/>
      <c r="I25" s="157"/>
      <c r="J25" s="157"/>
      <c r="K25" s="157"/>
      <c r="L25" s="157"/>
      <c r="M25" s="157"/>
      <c r="N25" s="2" t="str">
        <f>_xlfn.IFNA(_xlfn.XLOOKUP(tblImpactAssessment14[[#This Row],[Magnitude]],tblMagnitude[Numbered Label],tblMagnitude[Value])*_xlfn.XLOOKUP(tblImpactAssessment14[[#This Row],[Likelihood]],tblLikelihoodRO[Numbered Label],tblLikelihoodRO[Value]),"")</f>
        <v/>
      </c>
      <c r="O25" s="157"/>
      <c r="P25" s="2" t="str" cm="1">
        <f t="array" ref="P25">IF(N25&lt;&gt;"",IFERROR(INDEX(_xlfn._xlws.FILTER(tblROSignificance[],(tblROSignificance[Low]=tblImpactAssessment14[[#This Row],[R/O Score]])+(tblROSignificance[High]=tblImpactAssessment14[[#This Row],[R/O Score]])),,6),""),"")</f>
        <v/>
      </c>
      <c r="Q25" s="157"/>
      <c r="R25"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25" s="157"/>
    </row>
    <row r="26" spans="2:19" ht="31.5" customHeight="1" x14ac:dyDescent="0.25">
      <c r="B26" s="11">
        <v>3</v>
      </c>
      <c r="C26" s="72" t="str">
        <f>LEFT(_xlfn.XLOOKUP(tblImpactAssessment14[[#This Row],[ID]],tblTopicMapping[ID],tblTopicMapping[Dimension]),1)</f>
        <v>E</v>
      </c>
      <c r="D26" s="5" t="str">
        <f>_xlfn.XLOOKUP(tblImpactAssessment14[[#This Row],[ID]],tblTopicMapping[ID],tblTopicMapping[Organization''s Topic])</f>
        <v>GHG Emissions &amp; Energy</v>
      </c>
      <c r="E26" s="5" t="str">
        <f>IFERROR(IF(_xlfn.XLOOKUP(tblImpactAssessment14[[#This Row],[ID]],tblTopicMapping[ID],tblTopicMapping[Relevant to Organization])=0,"",_xlfn.XLOOKUP(tblImpactAssessment14[[#This Row],[ID]],tblTopicMapping[ID],tblTopicMapping[Relevant to Organization])),"")</f>
        <v/>
      </c>
      <c r="F26" s="156"/>
      <c r="G26" s="27" t="s">
        <v>407</v>
      </c>
      <c r="H26" s="157"/>
      <c r="I26" s="157"/>
      <c r="J26" s="157"/>
      <c r="K26" s="157"/>
      <c r="L26" s="157"/>
      <c r="M26" s="157"/>
      <c r="N26" s="2" t="str">
        <f>_xlfn.IFNA(_xlfn.XLOOKUP(tblImpactAssessment14[[#This Row],[Magnitude]],tblMagnitude[Numbered Label],tblMagnitude[Value])*_xlfn.XLOOKUP(tblImpactAssessment14[[#This Row],[Likelihood]],tblLikelihoodRO[Numbered Label],tblLikelihoodRO[Value]),"")</f>
        <v/>
      </c>
      <c r="O26" s="157"/>
      <c r="P26" s="2" t="str" cm="1">
        <f t="array" ref="P26">IF(N26&lt;&gt;"",IFERROR(INDEX(_xlfn._xlws.FILTER(tblROSignificance[],(tblROSignificance[Low]=tblImpactAssessment14[[#This Row],[R/O Score]])+(tblROSignificance[High]=tblImpactAssessment14[[#This Row],[R/O Score]])),,6),""),"")</f>
        <v/>
      </c>
      <c r="Q26" s="157"/>
      <c r="R26"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26" s="157"/>
    </row>
    <row r="27" spans="2:19" ht="31.5" customHeight="1" x14ac:dyDescent="0.25">
      <c r="B27" s="11">
        <v>4</v>
      </c>
      <c r="C27" s="72" t="str">
        <f>LEFT(_xlfn.XLOOKUP(tblImpactAssessment14[[#This Row],[ID]],tblTopicMapping[ID],tblTopicMapping[Dimension]),1)</f>
        <v>S</v>
      </c>
      <c r="D27" s="5" t="str">
        <f>_xlfn.XLOOKUP(tblImpactAssessment14[[#This Row],[ID]],tblTopicMapping[ID],tblTopicMapping[Organization''s Topic])</f>
        <v>Health &amp; Nutrition</v>
      </c>
      <c r="E27" s="5" t="str">
        <f>IFERROR(IF(_xlfn.XLOOKUP(tblImpactAssessment14[[#This Row],[ID]],tblTopicMapping[ID],tblTopicMapping[Relevant to Organization])=0,"",_xlfn.XLOOKUP(tblImpactAssessment14[[#This Row],[ID]],tblTopicMapping[ID],tblTopicMapping[Relevant to Organization])),"")</f>
        <v/>
      </c>
      <c r="F27" s="156"/>
      <c r="G27" s="27" t="s">
        <v>402</v>
      </c>
      <c r="H27" s="157"/>
      <c r="I27" s="157"/>
      <c r="J27" s="157"/>
      <c r="K27" s="157"/>
      <c r="L27" s="157"/>
      <c r="M27" s="157"/>
      <c r="N27" s="2" t="str">
        <f>_xlfn.IFNA(_xlfn.XLOOKUP(tblImpactAssessment14[[#This Row],[Magnitude]],tblMagnitude[Numbered Label],tblMagnitude[Value])*_xlfn.XLOOKUP(tblImpactAssessment14[[#This Row],[Likelihood]],tblLikelihoodRO[Numbered Label],tblLikelihoodRO[Value]),"")</f>
        <v/>
      </c>
      <c r="O27" s="157"/>
      <c r="P27" s="2" t="str" cm="1">
        <f t="array" ref="P27">IF(N27&lt;&gt;"",IFERROR(INDEX(_xlfn._xlws.FILTER(tblROSignificance[],(tblROSignificance[Low]=tblImpactAssessment14[[#This Row],[R/O Score]])+(tblROSignificance[High]=tblImpactAssessment14[[#This Row],[R/O Score]])),,6),""),"")</f>
        <v/>
      </c>
      <c r="Q27" s="157"/>
      <c r="R27"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27" s="157"/>
    </row>
    <row r="28" spans="2:19" ht="31.5" customHeight="1" x14ac:dyDescent="0.25">
      <c r="B28" s="11">
        <v>4</v>
      </c>
      <c r="C28" s="72" t="str">
        <f>LEFT(_xlfn.XLOOKUP(tblImpactAssessment14[[#This Row],[ID]],tblTopicMapping[ID],tblTopicMapping[Dimension]),1)</f>
        <v>S</v>
      </c>
      <c r="D28" s="5" t="str">
        <f>_xlfn.XLOOKUP(tblImpactAssessment14[[#This Row],[ID]],tblTopicMapping[ID],tblTopicMapping[Organization''s Topic])</f>
        <v>Health &amp; Nutrition</v>
      </c>
      <c r="E28" s="5" t="str">
        <f>IFERROR(IF(_xlfn.XLOOKUP(tblImpactAssessment14[[#This Row],[ID]],tblTopicMapping[ID],tblTopicMapping[Relevant to Organization])=0,"",_xlfn.XLOOKUP(tblImpactAssessment14[[#This Row],[ID]],tblTopicMapping[ID],tblTopicMapping[Relevant to Organization])),"")</f>
        <v/>
      </c>
      <c r="F28" s="156"/>
      <c r="G28" s="27" t="s">
        <v>409</v>
      </c>
      <c r="H28" s="157"/>
      <c r="I28" s="157"/>
      <c r="J28" s="157"/>
      <c r="K28" s="157"/>
      <c r="L28" s="157"/>
      <c r="M28" s="157"/>
      <c r="N28" s="2" t="str">
        <f>_xlfn.IFNA(_xlfn.XLOOKUP(tblImpactAssessment14[[#This Row],[Magnitude]],tblMagnitude[Numbered Label],tblMagnitude[Value])*_xlfn.XLOOKUP(tblImpactAssessment14[[#This Row],[Likelihood]],tblLikelihoodRO[Numbered Label],tblLikelihoodRO[Value]),"")</f>
        <v/>
      </c>
      <c r="O28" s="157"/>
      <c r="P28" s="2" t="str" cm="1">
        <f t="array" ref="P28">IF(N28&lt;&gt;"",IFERROR(INDEX(_xlfn._xlws.FILTER(tblROSignificance[],(tblROSignificance[Low]=tblImpactAssessment14[[#This Row],[R/O Score]])+(tblROSignificance[High]=tblImpactAssessment14[[#This Row],[R/O Score]])),,6),""),"")</f>
        <v/>
      </c>
      <c r="Q28" s="157"/>
      <c r="R28"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28" s="157"/>
    </row>
    <row r="29" spans="2:19" ht="31.5" customHeight="1" x14ac:dyDescent="0.25">
      <c r="B29" s="11">
        <v>4</v>
      </c>
      <c r="C29" s="72" t="str">
        <f>LEFT(_xlfn.XLOOKUP(tblImpactAssessment14[[#This Row],[ID]],tblTopicMapping[ID],tblTopicMapping[Dimension]),1)</f>
        <v>S</v>
      </c>
      <c r="D29" s="5" t="str">
        <f>_xlfn.XLOOKUP(tblImpactAssessment14[[#This Row],[ID]],tblTopicMapping[ID],tblTopicMapping[Organization''s Topic])</f>
        <v>Health &amp; Nutrition</v>
      </c>
      <c r="E29" s="5" t="str">
        <f>IFERROR(IF(_xlfn.XLOOKUP(tblImpactAssessment14[[#This Row],[ID]],tblTopicMapping[ID],tblTopicMapping[Relevant to Organization])=0,"",_xlfn.XLOOKUP(tblImpactAssessment14[[#This Row],[ID]],tblTopicMapping[ID],tblTopicMapping[Relevant to Organization])),"")</f>
        <v/>
      </c>
      <c r="F29" s="156"/>
      <c r="G29" s="27" t="s">
        <v>410</v>
      </c>
      <c r="H29" s="157"/>
      <c r="I29" s="157"/>
      <c r="J29" s="157"/>
      <c r="K29" s="157"/>
      <c r="L29" s="157"/>
      <c r="M29" s="157"/>
      <c r="N29" s="2" t="str">
        <f>_xlfn.IFNA(_xlfn.XLOOKUP(tblImpactAssessment14[[#This Row],[Magnitude]],tblMagnitude[Numbered Label],tblMagnitude[Value])*_xlfn.XLOOKUP(tblImpactAssessment14[[#This Row],[Likelihood]],tblLikelihoodRO[Numbered Label],tblLikelihoodRO[Value]),"")</f>
        <v/>
      </c>
      <c r="O29" s="157"/>
      <c r="P29" s="2" t="str" cm="1">
        <f t="array" ref="P29">IF(N29&lt;&gt;"",IFERROR(INDEX(_xlfn._xlws.FILTER(tblROSignificance[],(tblROSignificance[Low]=tblImpactAssessment14[[#This Row],[R/O Score]])+(tblROSignificance[High]=tblImpactAssessment14[[#This Row],[R/O Score]])),,6),""),"")</f>
        <v/>
      </c>
      <c r="Q29" s="157"/>
      <c r="R29"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29" s="157"/>
    </row>
    <row r="30" spans="2:19" ht="31.5" customHeight="1" x14ac:dyDescent="0.25">
      <c r="B30" s="11">
        <v>4</v>
      </c>
      <c r="C30" s="72" t="str">
        <f>LEFT(_xlfn.XLOOKUP(tblImpactAssessment14[[#This Row],[ID]],tblTopicMapping[ID],tblTopicMapping[Dimension]),1)</f>
        <v>S</v>
      </c>
      <c r="D30" s="5" t="str">
        <f>_xlfn.XLOOKUP(tblImpactAssessment14[[#This Row],[ID]],tblTopicMapping[ID],tblTopicMapping[Organization''s Topic])</f>
        <v>Health &amp; Nutrition</v>
      </c>
      <c r="E30" s="5" t="str">
        <f>IFERROR(IF(_xlfn.XLOOKUP(tblImpactAssessment14[[#This Row],[ID]],tblTopicMapping[ID],tblTopicMapping[Relevant to Organization])=0,"",_xlfn.XLOOKUP(tblImpactAssessment14[[#This Row],[ID]],tblTopicMapping[ID],tblTopicMapping[Relevant to Organization])),"")</f>
        <v/>
      </c>
      <c r="F30" s="156"/>
      <c r="G30" s="27" t="s">
        <v>411</v>
      </c>
      <c r="H30" s="157"/>
      <c r="I30" s="157"/>
      <c r="J30" s="157"/>
      <c r="K30" s="157"/>
      <c r="L30" s="157"/>
      <c r="M30" s="157"/>
      <c r="N30" s="2" t="str">
        <f>_xlfn.IFNA(_xlfn.XLOOKUP(tblImpactAssessment14[[#This Row],[Magnitude]],tblMagnitude[Numbered Label],tblMagnitude[Value])*_xlfn.XLOOKUP(tblImpactAssessment14[[#This Row],[Likelihood]],tblLikelihoodRO[Numbered Label],tblLikelihoodRO[Value]),"")</f>
        <v/>
      </c>
      <c r="O30" s="157"/>
      <c r="P30" s="2" t="str" cm="1">
        <f t="array" ref="P30">IF(N30&lt;&gt;"",IFERROR(INDEX(_xlfn._xlws.FILTER(tblROSignificance[],(tblROSignificance[Low]=tblImpactAssessment14[[#This Row],[R/O Score]])+(tblROSignificance[High]=tblImpactAssessment14[[#This Row],[R/O Score]])),,6),""),"")</f>
        <v/>
      </c>
      <c r="Q30" s="157"/>
      <c r="R30"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30" s="157"/>
    </row>
    <row r="31" spans="2:19" ht="31.5" customHeight="1" x14ac:dyDescent="0.25">
      <c r="B31" s="11">
        <v>5</v>
      </c>
      <c r="C31" s="72" t="str">
        <f>LEFT(_xlfn.XLOOKUP(tblImpactAssessment14[[#This Row],[ID]],tblTopicMapping[ID],tblTopicMapping[Dimension]),1)</f>
        <v>E</v>
      </c>
      <c r="D31" s="5" t="str">
        <f>_xlfn.XLOOKUP(tblImpactAssessment14[[#This Row],[ID]],tblTopicMapping[ID],tblTopicMapping[Organization''s Topic])</f>
        <v>Water Quality &amp; Nutrient Management</v>
      </c>
      <c r="E31" s="5" t="str">
        <f>IFERROR(IF(_xlfn.XLOOKUP(tblImpactAssessment14[[#This Row],[ID]],tblTopicMapping[ID],tblTopicMapping[Relevant to Organization])=0,"",_xlfn.XLOOKUP(tblImpactAssessment14[[#This Row],[ID]],tblTopicMapping[ID],tblTopicMapping[Relevant to Organization])),"")</f>
        <v/>
      </c>
      <c r="F31" s="156"/>
      <c r="G31" s="27" t="s">
        <v>403</v>
      </c>
      <c r="H31" s="157"/>
      <c r="I31" s="157"/>
      <c r="J31" s="157"/>
      <c r="K31" s="157"/>
      <c r="L31" s="157"/>
      <c r="M31" s="157"/>
      <c r="N31" s="2" t="str">
        <f>_xlfn.IFNA(_xlfn.XLOOKUP(tblImpactAssessment14[[#This Row],[Magnitude]],tblMagnitude[Numbered Label],tblMagnitude[Value])*_xlfn.XLOOKUP(tblImpactAssessment14[[#This Row],[Likelihood]],tblLikelihoodRO[Numbered Label],tblLikelihoodRO[Value]),"")</f>
        <v/>
      </c>
      <c r="O31" s="157"/>
      <c r="P31" s="2" t="str" cm="1">
        <f t="array" ref="P31">IF(N31&lt;&gt;"",IFERROR(INDEX(_xlfn._xlws.FILTER(tblROSignificance[],(tblROSignificance[Low]=tblImpactAssessment14[[#This Row],[R/O Score]])+(tblROSignificance[High]=tblImpactAssessment14[[#This Row],[R/O Score]])),,6),""),"")</f>
        <v/>
      </c>
      <c r="Q31" s="157"/>
      <c r="R31"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31" s="157"/>
    </row>
    <row r="32" spans="2:19" ht="31.5" customHeight="1" x14ac:dyDescent="0.25">
      <c r="B32" s="11">
        <v>5</v>
      </c>
      <c r="C32" s="72" t="str">
        <f>LEFT(_xlfn.XLOOKUP(tblImpactAssessment14[[#This Row],[ID]],tblTopicMapping[ID],tblTopicMapping[Dimension]),1)</f>
        <v>E</v>
      </c>
      <c r="D32" s="5" t="str">
        <f>_xlfn.XLOOKUP(tblImpactAssessment14[[#This Row],[ID]],tblTopicMapping[ID],tblTopicMapping[Organization''s Topic])</f>
        <v>Water Quality &amp; Nutrient Management</v>
      </c>
      <c r="E32" s="5" t="str">
        <f>IFERROR(IF(_xlfn.XLOOKUP(tblImpactAssessment14[[#This Row],[ID]],tblTopicMapping[ID],tblTopicMapping[Relevant to Organization])=0,"",_xlfn.XLOOKUP(tblImpactAssessment14[[#This Row],[ID]],tblTopicMapping[ID],tblTopicMapping[Relevant to Organization])),"")</f>
        <v/>
      </c>
      <c r="F32" s="156"/>
      <c r="G32" s="27" t="s">
        <v>412</v>
      </c>
      <c r="H32" s="157"/>
      <c r="I32" s="157"/>
      <c r="J32" s="157"/>
      <c r="K32" s="157"/>
      <c r="L32" s="157"/>
      <c r="M32" s="157"/>
      <c r="N32" s="2" t="str">
        <f>_xlfn.IFNA(_xlfn.XLOOKUP(tblImpactAssessment14[[#This Row],[Magnitude]],tblMagnitude[Numbered Label],tblMagnitude[Value])*_xlfn.XLOOKUP(tblImpactAssessment14[[#This Row],[Likelihood]],tblLikelihoodRO[Numbered Label],tblLikelihoodRO[Value]),"")</f>
        <v/>
      </c>
      <c r="O32" s="157"/>
      <c r="P32" s="2" t="str" cm="1">
        <f t="array" ref="P32">IF(N32&lt;&gt;"",IFERROR(INDEX(_xlfn._xlws.FILTER(tblROSignificance[],(tblROSignificance[Low]=tblImpactAssessment14[[#This Row],[R/O Score]])+(tblROSignificance[High]=tblImpactAssessment14[[#This Row],[R/O Score]])),,6),""),"")</f>
        <v/>
      </c>
      <c r="Q32" s="157"/>
      <c r="R32"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32" s="157"/>
    </row>
    <row r="33" spans="2:19" ht="31.5" customHeight="1" x14ac:dyDescent="0.25">
      <c r="B33" s="11">
        <v>5</v>
      </c>
      <c r="C33" s="72" t="str">
        <f>LEFT(_xlfn.XLOOKUP(tblImpactAssessment14[[#This Row],[ID]],tblTopicMapping[ID],tblTopicMapping[Dimension]),1)</f>
        <v>E</v>
      </c>
      <c r="D33" s="5" t="str">
        <f>_xlfn.XLOOKUP(tblImpactAssessment14[[#This Row],[ID]],tblTopicMapping[ID],tblTopicMapping[Organization''s Topic])</f>
        <v>Water Quality &amp; Nutrient Management</v>
      </c>
      <c r="E33" s="5" t="str">
        <f>IFERROR(IF(_xlfn.XLOOKUP(tblImpactAssessment14[[#This Row],[ID]],tblTopicMapping[ID],tblTopicMapping[Relevant to Organization])=0,"",_xlfn.XLOOKUP(tblImpactAssessment14[[#This Row],[ID]],tblTopicMapping[ID],tblTopicMapping[Relevant to Organization])),"")</f>
        <v/>
      </c>
      <c r="F33" s="156"/>
      <c r="G33" s="27" t="s">
        <v>413</v>
      </c>
      <c r="H33" s="157"/>
      <c r="I33" s="157"/>
      <c r="J33" s="157"/>
      <c r="K33" s="157"/>
      <c r="L33" s="157"/>
      <c r="M33" s="157"/>
      <c r="N33" s="2" t="str">
        <f>_xlfn.IFNA(_xlfn.XLOOKUP(tblImpactAssessment14[[#This Row],[Magnitude]],tblMagnitude[Numbered Label],tblMagnitude[Value])*_xlfn.XLOOKUP(tblImpactAssessment14[[#This Row],[Likelihood]],tblLikelihoodRO[Numbered Label],tblLikelihoodRO[Value]),"")</f>
        <v/>
      </c>
      <c r="O33" s="157"/>
      <c r="P33" s="2" t="str" cm="1">
        <f t="array" ref="P33">IF(N33&lt;&gt;"",IFERROR(INDEX(_xlfn._xlws.FILTER(tblROSignificance[],(tblROSignificance[Low]=tblImpactAssessment14[[#This Row],[R/O Score]])+(tblROSignificance[High]=tblImpactAssessment14[[#This Row],[R/O Score]])),,6),""),"")</f>
        <v/>
      </c>
      <c r="Q33" s="157"/>
      <c r="R33"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33" s="157"/>
    </row>
    <row r="34" spans="2:19" ht="31.5" customHeight="1" x14ac:dyDescent="0.25">
      <c r="B34" s="11">
        <v>5</v>
      </c>
      <c r="C34" s="72" t="str">
        <f>LEFT(_xlfn.XLOOKUP(tblImpactAssessment14[[#This Row],[ID]],tblTopicMapping[ID],tblTopicMapping[Dimension]),1)</f>
        <v>E</v>
      </c>
      <c r="D34" s="5" t="str">
        <f>_xlfn.XLOOKUP(tblImpactAssessment14[[#This Row],[ID]],tblTopicMapping[ID],tblTopicMapping[Organization''s Topic])</f>
        <v>Water Quality &amp; Nutrient Management</v>
      </c>
      <c r="E34" s="5" t="str">
        <f>IFERROR(IF(_xlfn.XLOOKUP(tblImpactAssessment14[[#This Row],[ID]],tblTopicMapping[ID],tblTopicMapping[Relevant to Organization])=0,"",_xlfn.XLOOKUP(tblImpactAssessment14[[#This Row],[ID]],tblTopicMapping[ID],tblTopicMapping[Relevant to Organization])),"")</f>
        <v/>
      </c>
      <c r="F34" s="156"/>
      <c r="G34" s="27" t="s">
        <v>414</v>
      </c>
      <c r="H34" s="157"/>
      <c r="I34" s="157"/>
      <c r="J34" s="157"/>
      <c r="K34" s="157"/>
      <c r="L34" s="157"/>
      <c r="M34" s="157"/>
      <c r="N34" s="2" t="str">
        <f>_xlfn.IFNA(_xlfn.XLOOKUP(tblImpactAssessment14[[#This Row],[Magnitude]],tblMagnitude[Numbered Label],tblMagnitude[Value])*_xlfn.XLOOKUP(tblImpactAssessment14[[#This Row],[Likelihood]],tblLikelihoodRO[Numbered Label],tblLikelihoodRO[Value]),"")</f>
        <v/>
      </c>
      <c r="O34" s="157"/>
      <c r="P34" s="2" t="str" cm="1">
        <f t="array" ref="P34">IF(N34&lt;&gt;"",IFERROR(INDEX(_xlfn._xlws.FILTER(tblROSignificance[],(tblROSignificance[Low]=tblImpactAssessment14[[#This Row],[R/O Score]])+(tblROSignificance[High]=tblImpactAssessment14[[#This Row],[R/O Score]])),,6),""),"")</f>
        <v/>
      </c>
      <c r="Q34" s="157"/>
      <c r="R34"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34" s="157"/>
    </row>
    <row r="35" spans="2:19" ht="31.5" customHeight="1" x14ac:dyDescent="0.25">
      <c r="B35" s="11">
        <v>6</v>
      </c>
      <c r="C35" s="72" t="str">
        <f>LEFT(_xlfn.XLOOKUP(tblImpactAssessment14[[#This Row],[ID]],tblTopicMapping[ID],tblTopicMapping[Dimension]),1)</f>
        <v>E</v>
      </c>
      <c r="D35" s="5" t="str">
        <f>_xlfn.XLOOKUP(tblImpactAssessment14[[#This Row],[ID]],tblTopicMapping[ID],tblTopicMapping[Organization''s Topic])</f>
        <v>Water Use &amp; Availability</v>
      </c>
      <c r="E35" s="5" t="str">
        <f>IFERROR(IF(_xlfn.XLOOKUP(tblImpactAssessment14[[#This Row],[ID]],tblTopicMapping[ID],tblTopicMapping[Relevant to Organization])=0,"",_xlfn.XLOOKUP(tblImpactAssessment14[[#This Row],[ID]],tblTopicMapping[ID],tblTopicMapping[Relevant to Organization])),"")</f>
        <v/>
      </c>
      <c r="F35" s="156"/>
      <c r="G35" s="27" t="s">
        <v>404</v>
      </c>
      <c r="H35" s="157"/>
      <c r="I35" s="157"/>
      <c r="J35" s="157"/>
      <c r="K35" s="157"/>
      <c r="L35" s="157"/>
      <c r="M35" s="157"/>
      <c r="N35" s="2" t="str">
        <f>_xlfn.IFNA(_xlfn.XLOOKUP(tblImpactAssessment14[[#This Row],[Magnitude]],tblMagnitude[Numbered Label],tblMagnitude[Value])*_xlfn.XLOOKUP(tblImpactAssessment14[[#This Row],[Likelihood]],tblLikelihoodRO[Numbered Label],tblLikelihoodRO[Value]),"")</f>
        <v/>
      </c>
      <c r="O35" s="157"/>
      <c r="P35" s="2" t="str" cm="1">
        <f t="array" ref="P35">IF(N35&lt;&gt;"",IFERROR(INDEX(_xlfn._xlws.FILTER(tblROSignificance[],(tblROSignificance[Low]=tblImpactAssessment14[[#This Row],[R/O Score]])+(tblROSignificance[High]=tblImpactAssessment14[[#This Row],[R/O Score]])),,6),""),"")</f>
        <v/>
      </c>
      <c r="Q35" s="157"/>
      <c r="R35"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35" s="157"/>
    </row>
    <row r="36" spans="2:19" ht="31.5" customHeight="1" x14ac:dyDescent="0.25">
      <c r="B36" s="11">
        <v>6</v>
      </c>
      <c r="C36" s="72" t="str">
        <f>LEFT(_xlfn.XLOOKUP(tblImpactAssessment14[[#This Row],[ID]],tblTopicMapping[ID],tblTopicMapping[Dimension]),1)</f>
        <v>E</v>
      </c>
      <c r="D36" s="5" t="str">
        <f>_xlfn.XLOOKUP(tblImpactAssessment14[[#This Row],[ID]],tblTopicMapping[ID],tblTopicMapping[Organization''s Topic])</f>
        <v>Water Use &amp; Availability</v>
      </c>
      <c r="E36" s="5" t="str">
        <f>IFERROR(IF(_xlfn.XLOOKUP(tblImpactAssessment14[[#This Row],[ID]],tblTopicMapping[ID],tblTopicMapping[Relevant to Organization])=0,"",_xlfn.XLOOKUP(tblImpactAssessment14[[#This Row],[ID]],tblTopicMapping[ID],tblTopicMapping[Relevant to Organization])),"")</f>
        <v/>
      </c>
      <c r="F36" s="156"/>
      <c r="G36" s="27" t="s">
        <v>417</v>
      </c>
      <c r="H36" s="157"/>
      <c r="I36" s="157"/>
      <c r="J36" s="157"/>
      <c r="K36" s="157"/>
      <c r="L36" s="157"/>
      <c r="M36" s="157"/>
      <c r="N36" s="2" t="str">
        <f>_xlfn.IFNA(_xlfn.XLOOKUP(tblImpactAssessment14[[#This Row],[Magnitude]],tblMagnitude[Numbered Label],tblMagnitude[Value])*_xlfn.XLOOKUP(tblImpactAssessment14[[#This Row],[Likelihood]],tblLikelihoodRO[Numbered Label],tblLikelihoodRO[Value]),"")</f>
        <v/>
      </c>
      <c r="O36" s="157"/>
      <c r="P36" s="2" t="str" cm="1">
        <f t="array" ref="P36">IF(N36&lt;&gt;"",IFERROR(INDEX(_xlfn._xlws.FILTER(tblROSignificance[],(tblROSignificance[Low]=tblImpactAssessment14[[#This Row],[R/O Score]])+(tblROSignificance[High]=tblImpactAssessment14[[#This Row],[R/O Score]])),,6),""),"")</f>
        <v/>
      </c>
      <c r="Q36" s="157"/>
      <c r="R36"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36" s="157"/>
    </row>
    <row r="37" spans="2:19" ht="31.5" customHeight="1" x14ac:dyDescent="0.25">
      <c r="B37" s="11">
        <v>6</v>
      </c>
      <c r="C37" s="72" t="str">
        <f>LEFT(_xlfn.XLOOKUP(tblImpactAssessment14[[#This Row],[ID]],tblTopicMapping[ID],tblTopicMapping[Dimension]),1)</f>
        <v>E</v>
      </c>
      <c r="D37" s="5" t="str">
        <f>_xlfn.XLOOKUP(tblImpactAssessment14[[#This Row],[ID]],tblTopicMapping[ID],tblTopicMapping[Organization''s Topic])</f>
        <v>Water Use &amp; Availability</v>
      </c>
      <c r="E37" s="5" t="str">
        <f>IFERROR(IF(_xlfn.XLOOKUP(tblImpactAssessment14[[#This Row],[ID]],tblTopicMapping[ID],tblTopicMapping[Relevant to Organization])=0,"",_xlfn.XLOOKUP(tblImpactAssessment14[[#This Row],[ID]],tblTopicMapping[ID],tblTopicMapping[Relevant to Organization])),"")</f>
        <v/>
      </c>
      <c r="F37" s="156"/>
      <c r="G37" s="27" t="s">
        <v>418</v>
      </c>
      <c r="H37" s="157"/>
      <c r="I37" s="157"/>
      <c r="J37" s="157"/>
      <c r="K37" s="157"/>
      <c r="L37" s="157"/>
      <c r="M37" s="157"/>
      <c r="N37" s="2" t="str">
        <f>_xlfn.IFNA(_xlfn.XLOOKUP(tblImpactAssessment14[[#This Row],[Magnitude]],tblMagnitude[Numbered Label],tblMagnitude[Value])*_xlfn.XLOOKUP(tblImpactAssessment14[[#This Row],[Likelihood]],tblLikelihoodRO[Numbered Label],tblLikelihoodRO[Value]),"")</f>
        <v/>
      </c>
      <c r="O37" s="157"/>
      <c r="P37" s="2" t="str" cm="1">
        <f t="array" ref="P37">IF(N37&lt;&gt;"",IFERROR(INDEX(_xlfn._xlws.FILTER(tblROSignificance[],(tblROSignificance[Low]=tblImpactAssessment14[[#This Row],[R/O Score]])+(tblROSignificance[High]=tblImpactAssessment14[[#This Row],[R/O Score]])),,6),""),"")</f>
        <v/>
      </c>
      <c r="Q37" s="157"/>
      <c r="R37"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37" s="157"/>
    </row>
    <row r="38" spans="2:19" ht="31.5" customHeight="1" x14ac:dyDescent="0.25">
      <c r="B38" s="11">
        <v>6</v>
      </c>
      <c r="C38" s="72" t="str">
        <f>LEFT(_xlfn.XLOOKUP(tblImpactAssessment14[[#This Row],[ID]],tblTopicMapping[ID],tblTopicMapping[Dimension]),1)</f>
        <v>E</v>
      </c>
      <c r="D38" s="5" t="str">
        <f>_xlfn.XLOOKUP(tblImpactAssessment14[[#This Row],[ID]],tblTopicMapping[ID],tblTopicMapping[Organization''s Topic])</f>
        <v>Water Use &amp; Availability</v>
      </c>
      <c r="E38" s="5" t="str">
        <f>IFERROR(IF(_xlfn.XLOOKUP(tblImpactAssessment14[[#This Row],[ID]],tblTopicMapping[ID],tblTopicMapping[Relevant to Organization])=0,"",_xlfn.XLOOKUP(tblImpactAssessment14[[#This Row],[ID]],tblTopicMapping[ID],tblTopicMapping[Relevant to Organization])),"")</f>
        <v/>
      </c>
      <c r="F38" s="156"/>
      <c r="G38" s="27" t="s">
        <v>419</v>
      </c>
      <c r="H38" s="156"/>
      <c r="I38" s="157"/>
      <c r="J38" s="157"/>
      <c r="K38" s="157"/>
      <c r="L38" s="157"/>
      <c r="M38" s="157"/>
      <c r="N38" s="2" t="str">
        <f>_xlfn.IFNA(_xlfn.XLOOKUP(tblImpactAssessment14[[#This Row],[Magnitude]],tblMagnitude[Numbered Label],tblMagnitude[Value])*_xlfn.XLOOKUP(tblImpactAssessment14[[#This Row],[Likelihood]],tblLikelihoodRO[Numbered Label],tblLikelihoodRO[Value]),"")</f>
        <v/>
      </c>
      <c r="O38" s="157"/>
      <c r="P38" s="2" t="str" cm="1">
        <f t="array" ref="P38">IF(N38&lt;&gt;"",IFERROR(INDEX(_xlfn._xlws.FILTER(tblROSignificance[],(tblROSignificance[Low]=tblImpactAssessment14[[#This Row],[R/O Score]])+(tblROSignificance[High]=tblImpactAssessment14[[#This Row],[R/O Score]])),,6),""),"")</f>
        <v/>
      </c>
      <c r="Q38" s="157"/>
      <c r="R38"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38" s="157"/>
    </row>
    <row r="39" spans="2:19" ht="31.5" customHeight="1" x14ac:dyDescent="0.25">
      <c r="B39" s="11">
        <v>7</v>
      </c>
      <c r="C39" s="72" t="str">
        <f>LEFT(_xlfn.XLOOKUP(tblImpactAssessment14[[#This Row],[ID]],tblTopicMapping[ID],tblTopicMapping[Dimension]),1)</f>
        <v>S</v>
      </c>
      <c r="D39" s="5" t="str">
        <f>_xlfn.XLOOKUP(tblImpactAssessment14[[#This Row],[ID]],tblTopicMapping[ID],tblTopicMapping[Organization''s Topic])</f>
        <v>Worker Health, Safety &amp; Well-Being</v>
      </c>
      <c r="E39" s="5" t="str">
        <f>IFERROR(IF(_xlfn.XLOOKUP(tblImpactAssessment14[[#This Row],[ID]],tblTopicMapping[ID],tblTopicMapping[Relevant to Organization])=0,"",_xlfn.XLOOKUP(tblImpactAssessment14[[#This Row],[ID]],tblTopicMapping[ID],tblTopicMapping[Relevant to Organization])),"")</f>
        <v/>
      </c>
      <c r="F39" s="156"/>
      <c r="G39" s="27" t="s">
        <v>408</v>
      </c>
      <c r="H39" s="156"/>
      <c r="I39" s="157"/>
      <c r="J39" s="157"/>
      <c r="K39" s="157"/>
      <c r="L39" s="157"/>
      <c r="M39" s="157"/>
      <c r="N39" s="2" t="str">
        <f>_xlfn.IFNA(_xlfn.XLOOKUP(tblImpactAssessment14[[#This Row],[Magnitude]],tblMagnitude[Numbered Label],tblMagnitude[Value])*_xlfn.XLOOKUP(tblImpactAssessment14[[#This Row],[Likelihood]],tblLikelihoodRO[Numbered Label],tblLikelihoodRO[Value]),"")</f>
        <v/>
      </c>
      <c r="O39" s="157"/>
      <c r="P39" s="2" t="str" cm="1">
        <f t="array" ref="P39">IF(N39&lt;&gt;"",IFERROR(INDEX(_xlfn._xlws.FILTER(tblROSignificance[],(tblROSignificance[Low]=tblImpactAssessment14[[#This Row],[R/O Score]])+(tblROSignificance[High]=tblImpactAssessment14[[#This Row],[R/O Score]])),,6),""),"")</f>
        <v/>
      </c>
      <c r="Q39" s="157"/>
      <c r="R39"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39" s="157"/>
    </row>
    <row r="40" spans="2:19" ht="31.5" customHeight="1" x14ac:dyDescent="0.25">
      <c r="B40" s="11">
        <v>7</v>
      </c>
      <c r="C40" s="72" t="str">
        <f>LEFT(_xlfn.XLOOKUP(tblImpactAssessment14[[#This Row],[ID]],tblTopicMapping[ID],tblTopicMapping[Dimension]),1)</f>
        <v>S</v>
      </c>
      <c r="D40" s="5" t="str">
        <f>_xlfn.XLOOKUP(tblImpactAssessment14[[#This Row],[ID]],tblTopicMapping[ID],tblTopicMapping[Organization''s Topic])</f>
        <v>Worker Health, Safety &amp; Well-Being</v>
      </c>
      <c r="E40" s="5" t="str">
        <f>IFERROR(IF(_xlfn.XLOOKUP(tblImpactAssessment14[[#This Row],[ID]],tblTopicMapping[ID],tblTopicMapping[Relevant to Organization])=0,"",_xlfn.XLOOKUP(tblImpactAssessment14[[#This Row],[ID]],tblTopicMapping[ID],tblTopicMapping[Relevant to Organization])),"")</f>
        <v/>
      </c>
      <c r="F40" s="156"/>
      <c r="G40" s="27" t="s">
        <v>420</v>
      </c>
      <c r="H40" s="156"/>
      <c r="I40" s="157"/>
      <c r="J40" s="157"/>
      <c r="K40" s="157"/>
      <c r="L40" s="157"/>
      <c r="M40" s="157"/>
      <c r="N40" s="2" t="str">
        <f>_xlfn.IFNA(_xlfn.XLOOKUP(tblImpactAssessment14[[#This Row],[Magnitude]],tblMagnitude[Numbered Label],tblMagnitude[Value])*_xlfn.XLOOKUP(tblImpactAssessment14[[#This Row],[Likelihood]],tblLikelihoodRO[Numbered Label],tblLikelihoodRO[Value]),"")</f>
        <v/>
      </c>
      <c r="O40" s="157"/>
      <c r="P40" s="2" t="str" cm="1">
        <f t="array" ref="P40">IF(N40&lt;&gt;"",IFERROR(INDEX(_xlfn._xlws.FILTER(tblROSignificance[],(tblROSignificance[Low]=tblImpactAssessment14[[#This Row],[R/O Score]])+(tblROSignificance[High]=tblImpactAssessment14[[#This Row],[R/O Score]])),,6),""),"")</f>
        <v/>
      </c>
      <c r="Q40" s="157"/>
      <c r="R40"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40" s="157"/>
    </row>
    <row r="41" spans="2:19" ht="31.5" customHeight="1" x14ac:dyDescent="0.25">
      <c r="B41" s="11">
        <v>7</v>
      </c>
      <c r="C41" s="72" t="str">
        <f>LEFT(_xlfn.XLOOKUP(tblImpactAssessment14[[#This Row],[ID]],tblTopicMapping[ID],tblTopicMapping[Dimension]),1)</f>
        <v>S</v>
      </c>
      <c r="D41" s="5" t="str">
        <f>_xlfn.XLOOKUP(tblImpactAssessment14[[#This Row],[ID]],tblTopicMapping[ID],tblTopicMapping[Organization''s Topic])</f>
        <v>Worker Health, Safety &amp; Well-Being</v>
      </c>
      <c r="E41" s="5" t="str">
        <f>IFERROR(IF(_xlfn.XLOOKUP(tblImpactAssessment14[[#This Row],[ID]],tblTopicMapping[ID],tblTopicMapping[Relevant to Organization])=0,"",_xlfn.XLOOKUP(tblImpactAssessment14[[#This Row],[ID]],tblTopicMapping[ID],tblTopicMapping[Relevant to Organization])),"")</f>
        <v/>
      </c>
      <c r="F41" s="156"/>
      <c r="G41" s="27" t="s">
        <v>421</v>
      </c>
      <c r="H41" s="156"/>
      <c r="I41" s="157"/>
      <c r="J41" s="157"/>
      <c r="K41" s="157"/>
      <c r="L41" s="157"/>
      <c r="M41" s="157"/>
      <c r="N41" s="2" t="str">
        <f>_xlfn.IFNA(_xlfn.XLOOKUP(tblImpactAssessment14[[#This Row],[Magnitude]],tblMagnitude[Numbered Label],tblMagnitude[Value])*_xlfn.XLOOKUP(tblImpactAssessment14[[#This Row],[Likelihood]],tblLikelihoodRO[Numbered Label],tblLikelihoodRO[Value]),"")</f>
        <v/>
      </c>
      <c r="O41" s="157"/>
      <c r="P41" s="2" t="str" cm="1">
        <f t="array" ref="P41">IF(N41&lt;&gt;"",IFERROR(INDEX(_xlfn._xlws.FILTER(tblROSignificance[],(tblROSignificance[Low]=tblImpactAssessment14[[#This Row],[R/O Score]])+(tblROSignificance[High]=tblImpactAssessment14[[#This Row],[R/O Score]])),,6),""),"")</f>
        <v/>
      </c>
      <c r="Q41" s="157"/>
      <c r="R41"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41" s="157"/>
    </row>
    <row r="42" spans="2:19" ht="31.5" customHeight="1" x14ac:dyDescent="0.25">
      <c r="B42" s="11">
        <v>7</v>
      </c>
      <c r="C42" s="72" t="str">
        <f>LEFT(_xlfn.XLOOKUP(tblImpactAssessment14[[#This Row],[ID]],tblTopicMapping[ID],tblTopicMapping[Dimension]),1)</f>
        <v>S</v>
      </c>
      <c r="D42" s="5" t="str">
        <f>_xlfn.XLOOKUP(tblImpactAssessment14[[#This Row],[ID]],tblTopicMapping[ID],tblTopicMapping[Organization''s Topic])</f>
        <v>Worker Health, Safety &amp; Well-Being</v>
      </c>
      <c r="E42" s="5" t="str">
        <f>IFERROR(IF(_xlfn.XLOOKUP(tblImpactAssessment14[[#This Row],[ID]],tblTopicMapping[ID],tblTopicMapping[Relevant to Organization])=0,"",_xlfn.XLOOKUP(tblImpactAssessment14[[#This Row],[ID]],tblTopicMapping[ID],tblTopicMapping[Relevant to Organization])),"")</f>
        <v/>
      </c>
      <c r="F42" s="156"/>
      <c r="G42" s="27" t="s">
        <v>422</v>
      </c>
      <c r="H42" s="157"/>
      <c r="I42" s="157"/>
      <c r="J42" s="157"/>
      <c r="K42" s="157"/>
      <c r="L42" s="157"/>
      <c r="M42" s="157"/>
      <c r="N42" s="2" t="str">
        <f>_xlfn.IFNA(_xlfn.XLOOKUP(tblImpactAssessment14[[#This Row],[Magnitude]],tblMagnitude[Numbered Label],tblMagnitude[Value])*_xlfn.XLOOKUP(tblImpactAssessment14[[#This Row],[Likelihood]],tblLikelihoodRO[Numbered Label],tblLikelihoodRO[Value]),"")</f>
        <v/>
      </c>
      <c r="O42" s="157"/>
      <c r="P42" s="2" t="str" cm="1">
        <f t="array" ref="P42">IF(N42&lt;&gt;"",IFERROR(INDEX(_xlfn._xlws.FILTER(tblROSignificance[],(tblROSignificance[Low]=tblImpactAssessment14[[#This Row],[R/O Score]])+(tblROSignificance[High]=tblImpactAssessment14[[#This Row],[R/O Score]])),,6),""),"")</f>
        <v/>
      </c>
      <c r="Q42" s="157"/>
      <c r="R42"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42" s="157"/>
    </row>
    <row r="43" spans="2:19" ht="31.5" customHeight="1" x14ac:dyDescent="0.25">
      <c r="B43" s="11">
        <v>8</v>
      </c>
      <c r="C43" s="72" t="str">
        <f>LEFT(_xlfn.XLOOKUP(tblImpactAssessment14[[#This Row],[ID]],tblTopicMapping[ID],tblTopicMapping[Dimension]),1)</f>
        <v>E</v>
      </c>
      <c r="D43" s="5" t="str">
        <f>_xlfn.XLOOKUP(tblImpactAssessment14[[#This Row],[ID]],tblTopicMapping[ID],tblTopicMapping[Organization''s Topic])</f>
        <v>Climate Resilience</v>
      </c>
      <c r="E43" s="5" t="str">
        <f>IFERROR(IF(_xlfn.XLOOKUP(tblImpactAssessment14[[#This Row],[ID]],tblTopicMapping[ID],tblTopicMapping[Relevant to Organization])=0,"",_xlfn.XLOOKUP(tblImpactAssessment14[[#This Row],[ID]],tblTopicMapping[ID],tblTopicMapping[Relevant to Organization])),"")</f>
        <v/>
      </c>
      <c r="F43" s="156"/>
      <c r="G43" s="27" t="s">
        <v>415</v>
      </c>
      <c r="H43" s="157"/>
      <c r="I43" s="157"/>
      <c r="J43" s="157"/>
      <c r="K43" s="157"/>
      <c r="L43" s="157"/>
      <c r="M43" s="157"/>
      <c r="N43" s="2" t="str">
        <f>_xlfn.IFNA(_xlfn.XLOOKUP(tblImpactAssessment14[[#This Row],[Magnitude]],tblMagnitude[Numbered Label],tblMagnitude[Value])*_xlfn.XLOOKUP(tblImpactAssessment14[[#This Row],[Likelihood]],tblLikelihoodRO[Numbered Label],tblLikelihoodRO[Value]),"")</f>
        <v/>
      </c>
      <c r="O43" s="157"/>
      <c r="P43" s="2" t="str" cm="1">
        <f t="array" ref="P43">IF(N43&lt;&gt;"",IFERROR(INDEX(_xlfn._xlws.FILTER(tblROSignificance[],(tblROSignificance[Low]=tblImpactAssessment14[[#This Row],[R/O Score]])+(tblROSignificance[High]=tblImpactAssessment14[[#This Row],[R/O Score]])),,6),""),"")</f>
        <v/>
      </c>
      <c r="Q43" s="157"/>
      <c r="R43"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43" s="157"/>
    </row>
    <row r="44" spans="2:19" ht="31.5" customHeight="1" x14ac:dyDescent="0.25">
      <c r="B44" s="11">
        <v>8</v>
      </c>
      <c r="C44" s="72" t="str">
        <f>LEFT(_xlfn.XLOOKUP(tblImpactAssessment14[[#This Row],[ID]],tblTopicMapping[ID],tblTopicMapping[Dimension]),1)</f>
        <v>E</v>
      </c>
      <c r="D44" s="5" t="str">
        <f>_xlfn.XLOOKUP(tblImpactAssessment14[[#This Row],[ID]],tblTopicMapping[ID],tblTopicMapping[Organization''s Topic])</f>
        <v>Climate Resilience</v>
      </c>
      <c r="E44" s="5" t="str">
        <f>IFERROR(IF(_xlfn.XLOOKUP(tblImpactAssessment14[[#This Row],[ID]],tblTopicMapping[ID],tblTopicMapping[Relevant to Organization])=0,"",_xlfn.XLOOKUP(tblImpactAssessment14[[#This Row],[ID]],tblTopicMapping[ID],tblTopicMapping[Relevant to Organization])),"")</f>
        <v/>
      </c>
      <c r="F44" s="156"/>
      <c r="G44" s="27" t="s">
        <v>423</v>
      </c>
      <c r="H44" s="157"/>
      <c r="I44" s="157"/>
      <c r="J44" s="157"/>
      <c r="K44" s="157"/>
      <c r="L44" s="157"/>
      <c r="M44" s="157"/>
      <c r="N44" s="2" t="str">
        <f>_xlfn.IFNA(_xlfn.XLOOKUP(tblImpactAssessment14[[#This Row],[Magnitude]],tblMagnitude[Numbered Label],tblMagnitude[Value])*_xlfn.XLOOKUP(tblImpactAssessment14[[#This Row],[Likelihood]],tblLikelihoodRO[Numbered Label],tblLikelihoodRO[Value]),"")</f>
        <v/>
      </c>
      <c r="O44" s="157"/>
      <c r="P44" s="2" t="str" cm="1">
        <f t="array" ref="P44">IF(N44&lt;&gt;"",IFERROR(INDEX(_xlfn._xlws.FILTER(tblROSignificance[],(tblROSignificance[Low]=tblImpactAssessment14[[#This Row],[R/O Score]])+(tblROSignificance[High]=tblImpactAssessment14[[#This Row],[R/O Score]])),,6),""),"")</f>
        <v/>
      </c>
      <c r="Q44" s="157"/>
      <c r="R44"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44" s="157"/>
    </row>
    <row r="45" spans="2:19" ht="31.5" customHeight="1" x14ac:dyDescent="0.25">
      <c r="B45" s="11">
        <v>8</v>
      </c>
      <c r="C45" s="72" t="str">
        <f>LEFT(_xlfn.XLOOKUP(tblImpactAssessment14[[#This Row],[ID]],tblTopicMapping[ID],tblTopicMapping[Dimension]),1)</f>
        <v>E</v>
      </c>
      <c r="D45" s="5" t="str">
        <f>_xlfn.XLOOKUP(tblImpactAssessment14[[#This Row],[ID]],tblTopicMapping[ID],tblTopicMapping[Organization''s Topic])</f>
        <v>Climate Resilience</v>
      </c>
      <c r="E45" s="5" t="str">
        <f>IFERROR(IF(_xlfn.XLOOKUP(tblImpactAssessment14[[#This Row],[ID]],tblTopicMapping[ID],tblTopicMapping[Relevant to Organization])=0,"",_xlfn.XLOOKUP(tblImpactAssessment14[[#This Row],[ID]],tblTopicMapping[ID],tblTopicMapping[Relevant to Organization])),"")</f>
        <v/>
      </c>
      <c r="F45" s="156"/>
      <c r="G45" s="27" t="s">
        <v>424</v>
      </c>
      <c r="H45" s="157"/>
      <c r="I45" s="157"/>
      <c r="J45" s="157"/>
      <c r="K45" s="157"/>
      <c r="L45" s="157"/>
      <c r="M45" s="157"/>
      <c r="N45" s="2" t="str">
        <f>_xlfn.IFNA(_xlfn.XLOOKUP(tblImpactAssessment14[[#This Row],[Magnitude]],tblMagnitude[Numbered Label],tblMagnitude[Value])*_xlfn.XLOOKUP(tblImpactAssessment14[[#This Row],[Likelihood]],tblLikelihoodRO[Numbered Label],tblLikelihoodRO[Value]),"")</f>
        <v/>
      </c>
      <c r="O45" s="157"/>
      <c r="P45" s="2" t="str" cm="1">
        <f t="array" ref="P45">IF(N45&lt;&gt;"",IFERROR(INDEX(_xlfn._xlws.FILTER(tblROSignificance[],(tblROSignificance[Low]=tblImpactAssessment14[[#This Row],[R/O Score]])+(tblROSignificance[High]=tblImpactAssessment14[[#This Row],[R/O Score]])),,6),""),"")</f>
        <v/>
      </c>
      <c r="Q45" s="157"/>
      <c r="R45"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45" s="157"/>
    </row>
    <row r="46" spans="2:19" ht="31.5" customHeight="1" x14ac:dyDescent="0.25">
      <c r="B46" s="11">
        <v>8</v>
      </c>
      <c r="C46" s="72" t="str">
        <f>LEFT(_xlfn.XLOOKUP(tblImpactAssessment14[[#This Row],[ID]],tblTopicMapping[ID],tblTopicMapping[Dimension]),1)</f>
        <v>E</v>
      </c>
      <c r="D46" s="5" t="str">
        <f>_xlfn.XLOOKUP(tblImpactAssessment14[[#This Row],[ID]],tblTopicMapping[ID],tblTopicMapping[Organization''s Topic])</f>
        <v>Climate Resilience</v>
      </c>
      <c r="E46" s="5" t="str">
        <f>IFERROR(IF(_xlfn.XLOOKUP(tblImpactAssessment14[[#This Row],[ID]],tblTopicMapping[ID],tblTopicMapping[Relevant to Organization])=0,"",_xlfn.XLOOKUP(tblImpactAssessment14[[#This Row],[ID]],tblTopicMapping[ID],tblTopicMapping[Relevant to Organization])),"")</f>
        <v/>
      </c>
      <c r="F46" s="156"/>
      <c r="G46" s="27" t="s">
        <v>425</v>
      </c>
      <c r="H46" s="156"/>
      <c r="I46" s="157"/>
      <c r="J46" s="157"/>
      <c r="K46" s="157"/>
      <c r="L46" s="157"/>
      <c r="M46" s="157"/>
      <c r="N46" s="2" t="str">
        <f>_xlfn.IFNA(_xlfn.XLOOKUP(tblImpactAssessment14[[#This Row],[Magnitude]],tblMagnitude[Numbered Label],tblMagnitude[Value])*_xlfn.XLOOKUP(tblImpactAssessment14[[#This Row],[Likelihood]],tblLikelihoodRO[Numbered Label],tblLikelihoodRO[Value]),"")</f>
        <v/>
      </c>
      <c r="O46" s="157"/>
      <c r="P46" s="2" t="str" cm="1">
        <f t="array" ref="P46">IF(N46&lt;&gt;"",IFERROR(INDEX(_xlfn._xlws.FILTER(tblROSignificance[],(tblROSignificance[Low]=tblImpactAssessment14[[#This Row],[R/O Score]])+(tblROSignificance[High]=tblImpactAssessment14[[#This Row],[R/O Score]])),,6),""),"")</f>
        <v/>
      </c>
      <c r="Q46" s="157"/>
      <c r="R46"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46" s="157"/>
    </row>
    <row r="47" spans="2:19" ht="31.5" customHeight="1" x14ac:dyDescent="0.25">
      <c r="B47" s="11">
        <v>9</v>
      </c>
      <c r="C47" s="72" t="str">
        <f>LEFT(_xlfn.XLOOKUP(tblImpactAssessment14[[#This Row],[ID]],tblTopicMapping[ID],tblTopicMapping[Dimension]),1)</f>
        <v>G</v>
      </c>
      <c r="D47" s="5" t="str">
        <f>_xlfn.XLOOKUP(tblImpactAssessment14[[#This Row],[ID]],tblTopicMapping[ID],tblTopicMapping[Organization''s Topic])</f>
        <v>Cybersecurity &amp; Data Protection</v>
      </c>
      <c r="E47" s="5" t="str">
        <f>IFERROR(IF(_xlfn.XLOOKUP(tblImpactAssessment14[[#This Row],[ID]],tblTopicMapping[ID],tblTopicMapping[Relevant to Organization])=0,"",_xlfn.XLOOKUP(tblImpactAssessment14[[#This Row],[ID]],tblTopicMapping[ID],tblTopicMapping[Relevant to Organization])),"")</f>
        <v/>
      </c>
      <c r="F47" s="156"/>
      <c r="G47" s="27" t="s">
        <v>416</v>
      </c>
      <c r="H47" s="156"/>
      <c r="I47" s="157"/>
      <c r="J47" s="157"/>
      <c r="K47" s="157"/>
      <c r="L47" s="157"/>
      <c r="M47" s="157"/>
      <c r="N47" s="2" t="str">
        <f>_xlfn.IFNA(_xlfn.XLOOKUP(tblImpactAssessment14[[#This Row],[Magnitude]],tblMagnitude[Numbered Label],tblMagnitude[Value])*_xlfn.XLOOKUP(tblImpactAssessment14[[#This Row],[Likelihood]],tblLikelihoodRO[Numbered Label],tblLikelihoodRO[Value]),"")</f>
        <v/>
      </c>
      <c r="O47" s="157"/>
      <c r="P47" s="2" t="str" cm="1">
        <f t="array" ref="P47">IF(N47&lt;&gt;"",IFERROR(INDEX(_xlfn._xlws.FILTER(tblROSignificance[],(tblROSignificance[Low]=tblImpactAssessment14[[#This Row],[R/O Score]])+(tblROSignificance[High]=tblImpactAssessment14[[#This Row],[R/O Score]])),,6),""),"")</f>
        <v/>
      </c>
      <c r="Q47" s="157"/>
      <c r="R47"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47" s="157"/>
    </row>
    <row r="48" spans="2:19" ht="31.5" customHeight="1" x14ac:dyDescent="0.25">
      <c r="B48" s="11">
        <v>9</v>
      </c>
      <c r="C48" s="72" t="str">
        <f>LEFT(_xlfn.XLOOKUP(tblImpactAssessment14[[#This Row],[ID]],tblTopicMapping[ID],tblTopicMapping[Dimension]),1)</f>
        <v>G</v>
      </c>
      <c r="D48" s="5" t="str">
        <f>_xlfn.XLOOKUP(tblImpactAssessment14[[#This Row],[ID]],tblTopicMapping[ID],tblTopicMapping[Organization''s Topic])</f>
        <v>Cybersecurity &amp; Data Protection</v>
      </c>
      <c r="E48" s="5" t="str">
        <f>IFERROR(IF(_xlfn.XLOOKUP(tblImpactAssessment14[[#This Row],[ID]],tblTopicMapping[ID],tblTopicMapping[Relevant to Organization])=0,"",_xlfn.XLOOKUP(tblImpactAssessment14[[#This Row],[ID]],tblTopicMapping[ID],tblTopicMapping[Relevant to Organization])),"")</f>
        <v/>
      </c>
      <c r="F48" s="156"/>
      <c r="G48" s="27" t="s">
        <v>426</v>
      </c>
      <c r="H48" s="156"/>
      <c r="I48" s="157"/>
      <c r="J48" s="157"/>
      <c r="K48" s="157"/>
      <c r="L48" s="157"/>
      <c r="M48" s="157"/>
      <c r="N48" s="2" t="str">
        <f>_xlfn.IFNA(_xlfn.XLOOKUP(tblImpactAssessment14[[#This Row],[Magnitude]],tblMagnitude[Numbered Label],tblMagnitude[Value])*_xlfn.XLOOKUP(tblImpactAssessment14[[#This Row],[Likelihood]],tblLikelihoodRO[Numbered Label],tblLikelihoodRO[Value]),"")</f>
        <v/>
      </c>
      <c r="O48" s="157"/>
      <c r="P48" s="2" t="str" cm="1">
        <f t="array" ref="P48">IF(N48&lt;&gt;"",IFERROR(INDEX(_xlfn._xlws.FILTER(tblROSignificance[],(tblROSignificance[Low]=tblImpactAssessment14[[#This Row],[R/O Score]])+(tblROSignificance[High]=tblImpactAssessment14[[#This Row],[R/O Score]])),,6),""),"")</f>
        <v/>
      </c>
      <c r="Q48" s="157"/>
      <c r="R48"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48" s="157"/>
    </row>
    <row r="49" spans="2:19" ht="31.5" customHeight="1" x14ac:dyDescent="0.25">
      <c r="B49" s="11">
        <v>9</v>
      </c>
      <c r="C49" s="72" t="str">
        <f>LEFT(_xlfn.XLOOKUP(tblImpactAssessment14[[#This Row],[ID]],tblTopicMapping[ID],tblTopicMapping[Dimension]),1)</f>
        <v>G</v>
      </c>
      <c r="D49" s="5" t="str">
        <f>_xlfn.XLOOKUP(tblImpactAssessment14[[#This Row],[ID]],tblTopicMapping[ID],tblTopicMapping[Organization''s Topic])</f>
        <v>Cybersecurity &amp; Data Protection</v>
      </c>
      <c r="E49" s="5" t="str">
        <f>IFERROR(IF(_xlfn.XLOOKUP(tblImpactAssessment14[[#This Row],[ID]],tblTopicMapping[ID],tblTopicMapping[Relevant to Organization])=0,"",_xlfn.XLOOKUP(tblImpactAssessment14[[#This Row],[ID]],tblTopicMapping[ID],tblTopicMapping[Relevant to Organization])),"")</f>
        <v/>
      </c>
      <c r="F49" s="156"/>
      <c r="G49" s="27" t="s">
        <v>427</v>
      </c>
      <c r="H49" s="156"/>
      <c r="I49" s="157"/>
      <c r="J49" s="157"/>
      <c r="K49" s="157"/>
      <c r="L49" s="157"/>
      <c r="M49" s="157"/>
      <c r="N49" s="2" t="str">
        <f>_xlfn.IFNA(_xlfn.XLOOKUP(tblImpactAssessment14[[#This Row],[Magnitude]],tblMagnitude[Numbered Label],tblMagnitude[Value])*_xlfn.XLOOKUP(tblImpactAssessment14[[#This Row],[Likelihood]],tblLikelihoodRO[Numbered Label],tblLikelihoodRO[Value]),"")</f>
        <v/>
      </c>
      <c r="O49" s="157"/>
      <c r="P49" s="2" t="str" cm="1">
        <f t="array" ref="P49">IF(N49&lt;&gt;"",IFERROR(INDEX(_xlfn._xlws.FILTER(tblROSignificance[],(tblROSignificance[Low]=tblImpactAssessment14[[#This Row],[R/O Score]])+(tblROSignificance[High]=tblImpactAssessment14[[#This Row],[R/O Score]])),,6),""),"")</f>
        <v/>
      </c>
      <c r="Q49" s="157"/>
      <c r="R49"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49" s="157"/>
    </row>
    <row r="50" spans="2:19" ht="31.5" customHeight="1" x14ac:dyDescent="0.25">
      <c r="B50" s="11">
        <v>9</v>
      </c>
      <c r="C50" s="72" t="str">
        <f>LEFT(_xlfn.XLOOKUP(tblImpactAssessment14[[#This Row],[ID]],tblTopicMapping[ID],tblTopicMapping[Dimension]),1)</f>
        <v>G</v>
      </c>
      <c r="D50" s="5" t="str">
        <f>_xlfn.XLOOKUP(tblImpactAssessment14[[#This Row],[ID]],tblTopicMapping[ID],tblTopicMapping[Organization''s Topic])</f>
        <v>Cybersecurity &amp; Data Protection</v>
      </c>
      <c r="E50" s="5" t="str">
        <f>IFERROR(IF(_xlfn.XLOOKUP(tblImpactAssessment14[[#This Row],[ID]],tblTopicMapping[ID],tblTopicMapping[Relevant to Organization])=0,"",_xlfn.XLOOKUP(tblImpactAssessment14[[#This Row],[ID]],tblTopicMapping[ID],tblTopicMapping[Relevant to Organization])),"")</f>
        <v/>
      </c>
      <c r="F50" s="156"/>
      <c r="G50" s="27" t="s">
        <v>428</v>
      </c>
      <c r="H50" s="157"/>
      <c r="I50" s="157"/>
      <c r="J50" s="157"/>
      <c r="K50" s="157"/>
      <c r="L50" s="157"/>
      <c r="M50" s="157"/>
      <c r="N50" s="2" t="str">
        <f>_xlfn.IFNA(_xlfn.XLOOKUP(tblImpactAssessment14[[#This Row],[Magnitude]],tblMagnitude[Numbered Label],tblMagnitude[Value])*_xlfn.XLOOKUP(tblImpactAssessment14[[#This Row],[Likelihood]],tblLikelihoodRO[Numbered Label],tblLikelihoodRO[Value]),"")</f>
        <v/>
      </c>
      <c r="O50" s="157"/>
      <c r="P50" s="2" t="str" cm="1">
        <f t="array" ref="P50">IF(N50&lt;&gt;"",IFERROR(INDEX(_xlfn._xlws.FILTER(tblROSignificance[],(tblROSignificance[Low]=tblImpactAssessment14[[#This Row],[R/O Score]])+(tblROSignificance[High]=tblImpactAssessment14[[#This Row],[R/O Score]])),,6),""),"")</f>
        <v/>
      </c>
      <c r="Q50" s="157"/>
      <c r="R50"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50" s="157"/>
    </row>
    <row r="51" spans="2:19" ht="31.5" customHeight="1" x14ac:dyDescent="0.25">
      <c r="B51" s="11">
        <v>10</v>
      </c>
      <c r="C51" s="72" t="str">
        <f>LEFT(_xlfn.XLOOKUP(tblImpactAssessment14[[#This Row],[ID]],tblTopicMapping[ID],tblTopicMapping[Dimension]),1)</f>
        <v>S</v>
      </c>
      <c r="D51" s="5" t="str">
        <f>_xlfn.XLOOKUP(tblImpactAssessment14[[#This Row],[ID]],tblTopicMapping[ID],tblTopicMapping[Organization''s Topic])</f>
        <v>Economic Contributions</v>
      </c>
      <c r="E51" s="5" t="str">
        <f>IFERROR(IF(_xlfn.XLOOKUP(tblImpactAssessment14[[#This Row],[ID]],tblTopicMapping[ID],tblTopicMapping[Relevant to Organization])=0,"",_xlfn.XLOOKUP(tblImpactAssessment14[[#This Row],[ID]],tblTopicMapping[ID],tblTopicMapping[Relevant to Organization])),"")</f>
        <v/>
      </c>
      <c r="F51" s="156"/>
      <c r="G51" s="27" t="s">
        <v>297</v>
      </c>
      <c r="H51" s="157"/>
      <c r="I51" s="157"/>
      <c r="J51" s="157"/>
      <c r="K51" s="157"/>
      <c r="L51" s="157"/>
      <c r="M51" s="157"/>
      <c r="N51" s="2" t="str">
        <f>_xlfn.IFNA(_xlfn.XLOOKUP(tblImpactAssessment14[[#This Row],[Magnitude]],tblMagnitude[Numbered Label],tblMagnitude[Value])*_xlfn.XLOOKUP(tblImpactAssessment14[[#This Row],[Likelihood]],tblLikelihoodRO[Numbered Label],tblLikelihoodRO[Value]),"")</f>
        <v/>
      </c>
      <c r="O51" s="157"/>
      <c r="P51" s="2" t="str" cm="1">
        <f t="array" ref="P51">IF(N51&lt;&gt;"",IFERROR(INDEX(_xlfn._xlws.FILTER(tblROSignificance[],(tblROSignificance[Low]=tblImpactAssessment14[[#This Row],[R/O Score]])+(tblROSignificance[High]=tblImpactAssessment14[[#This Row],[R/O Score]])),,6),""),"")</f>
        <v/>
      </c>
      <c r="Q51" s="157"/>
      <c r="R51"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51" s="157"/>
    </row>
    <row r="52" spans="2:19" ht="31.5" customHeight="1" x14ac:dyDescent="0.25">
      <c r="B52" s="11">
        <v>10</v>
      </c>
      <c r="C52" s="72" t="str">
        <f>LEFT(_xlfn.XLOOKUP(tblImpactAssessment14[[#This Row],[ID]],tblTopicMapping[ID],tblTopicMapping[Dimension]),1)</f>
        <v>S</v>
      </c>
      <c r="D52" s="5" t="str">
        <f>_xlfn.XLOOKUP(tblImpactAssessment14[[#This Row],[ID]],tblTopicMapping[ID],tblTopicMapping[Organization''s Topic])</f>
        <v>Economic Contributions</v>
      </c>
      <c r="E52" s="5" t="str">
        <f>IFERROR(IF(_xlfn.XLOOKUP(tblImpactAssessment14[[#This Row],[ID]],tblTopicMapping[ID],tblTopicMapping[Relevant to Organization])=0,"",_xlfn.XLOOKUP(tblImpactAssessment14[[#This Row],[ID]],tblTopicMapping[ID],tblTopicMapping[Relevant to Organization])),"")</f>
        <v/>
      </c>
      <c r="F52" s="156"/>
      <c r="G52" s="27" t="s">
        <v>336</v>
      </c>
      <c r="H52" s="157"/>
      <c r="I52" s="157"/>
      <c r="J52" s="157"/>
      <c r="K52" s="157"/>
      <c r="L52" s="157"/>
      <c r="M52" s="157"/>
      <c r="N52" s="2" t="str">
        <f>_xlfn.IFNA(_xlfn.XLOOKUP(tblImpactAssessment14[[#This Row],[Magnitude]],tblMagnitude[Numbered Label],tblMagnitude[Value])*_xlfn.XLOOKUP(tblImpactAssessment14[[#This Row],[Likelihood]],tblLikelihoodRO[Numbered Label],tblLikelihoodRO[Value]),"")</f>
        <v/>
      </c>
      <c r="O52" s="157"/>
      <c r="P52" s="2" t="str" cm="1">
        <f t="array" ref="P52">IF(N52&lt;&gt;"",IFERROR(INDEX(_xlfn._xlws.FILTER(tblROSignificance[],(tblROSignificance[Low]=tblImpactAssessment14[[#This Row],[R/O Score]])+(tblROSignificance[High]=tblImpactAssessment14[[#This Row],[R/O Score]])),,6),""),"")</f>
        <v/>
      </c>
      <c r="Q52" s="157"/>
      <c r="R52"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52" s="157"/>
    </row>
    <row r="53" spans="2:19" ht="31.5" customHeight="1" x14ac:dyDescent="0.25">
      <c r="B53" s="11">
        <v>10</v>
      </c>
      <c r="C53" s="72" t="str">
        <f>LEFT(_xlfn.XLOOKUP(tblImpactAssessment14[[#This Row],[ID]],tblTopicMapping[ID],tblTopicMapping[Dimension]),1)</f>
        <v>S</v>
      </c>
      <c r="D53" s="5" t="str">
        <f>_xlfn.XLOOKUP(tblImpactAssessment14[[#This Row],[ID]],tblTopicMapping[ID],tblTopicMapping[Organization''s Topic])</f>
        <v>Economic Contributions</v>
      </c>
      <c r="E53" s="5" t="str">
        <f>IFERROR(IF(_xlfn.XLOOKUP(tblImpactAssessment14[[#This Row],[ID]],tblTopicMapping[ID],tblTopicMapping[Relevant to Organization])=0,"",_xlfn.XLOOKUP(tblImpactAssessment14[[#This Row],[ID]],tblTopicMapping[ID],tblTopicMapping[Relevant to Organization])),"")</f>
        <v/>
      </c>
      <c r="F53" s="156"/>
      <c r="G53" s="27" t="s">
        <v>337</v>
      </c>
      <c r="H53" s="157"/>
      <c r="I53" s="157"/>
      <c r="J53" s="157"/>
      <c r="K53" s="157"/>
      <c r="L53" s="157"/>
      <c r="M53" s="157"/>
      <c r="N53" s="2" t="str">
        <f>_xlfn.IFNA(_xlfn.XLOOKUP(tblImpactAssessment14[[#This Row],[Magnitude]],tblMagnitude[Numbered Label],tblMagnitude[Value])*_xlfn.XLOOKUP(tblImpactAssessment14[[#This Row],[Likelihood]],tblLikelihoodRO[Numbered Label],tblLikelihoodRO[Value]),"")</f>
        <v/>
      </c>
      <c r="O53" s="157"/>
      <c r="P53" s="2" t="str" cm="1">
        <f t="array" ref="P53">IF(N53&lt;&gt;"",IFERROR(INDEX(_xlfn._xlws.FILTER(tblROSignificance[],(tblROSignificance[Low]=tblImpactAssessment14[[#This Row],[R/O Score]])+(tblROSignificance[High]=tblImpactAssessment14[[#This Row],[R/O Score]])),,6),""),"")</f>
        <v/>
      </c>
      <c r="Q53" s="157"/>
      <c r="R53"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53" s="157"/>
    </row>
    <row r="54" spans="2:19" ht="31.5" customHeight="1" x14ac:dyDescent="0.25">
      <c r="B54" s="11">
        <v>10</v>
      </c>
      <c r="C54" s="72" t="str">
        <f>LEFT(_xlfn.XLOOKUP(tblImpactAssessment14[[#This Row],[ID]],tblTopicMapping[ID],tblTopicMapping[Dimension]),1)</f>
        <v>S</v>
      </c>
      <c r="D54" s="5" t="str">
        <f>_xlfn.XLOOKUP(tblImpactAssessment14[[#This Row],[ID]],tblTopicMapping[ID],tblTopicMapping[Organization''s Topic])</f>
        <v>Economic Contributions</v>
      </c>
      <c r="E54" s="5" t="str">
        <f>IFERROR(IF(_xlfn.XLOOKUP(tblImpactAssessment14[[#This Row],[ID]],tblTopicMapping[ID],tblTopicMapping[Relevant to Organization])=0,"",_xlfn.XLOOKUP(tblImpactAssessment14[[#This Row],[ID]],tblTopicMapping[ID],tblTopicMapping[Relevant to Organization])),"")</f>
        <v/>
      </c>
      <c r="F54" s="156"/>
      <c r="G54" s="27" t="s">
        <v>429</v>
      </c>
      <c r="H54" s="157"/>
      <c r="I54" s="157"/>
      <c r="J54" s="157"/>
      <c r="K54" s="157"/>
      <c r="L54" s="157"/>
      <c r="M54" s="157"/>
      <c r="N54" s="2" t="str">
        <f>_xlfn.IFNA(_xlfn.XLOOKUP(tblImpactAssessment14[[#This Row],[Magnitude]],tblMagnitude[Numbered Label],tblMagnitude[Value])*_xlfn.XLOOKUP(tblImpactAssessment14[[#This Row],[Likelihood]],tblLikelihoodRO[Numbered Label],tblLikelihoodRO[Value]),"")</f>
        <v/>
      </c>
      <c r="O54" s="157"/>
      <c r="P54" s="2" t="str" cm="1">
        <f t="array" ref="P54">IF(N54&lt;&gt;"",IFERROR(INDEX(_xlfn._xlws.FILTER(tblROSignificance[],(tblROSignificance[Low]=tblImpactAssessment14[[#This Row],[R/O Score]])+(tblROSignificance[High]=tblImpactAssessment14[[#This Row],[R/O Score]])),,6),""),"")</f>
        <v/>
      </c>
      <c r="Q54" s="157"/>
      <c r="R54"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54" s="157"/>
    </row>
    <row r="55" spans="2:19" ht="31.5" customHeight="1" x14ac:dyDescent="0.25">
      <c r="B55" s="11">
        <v>11</v>
      </c>
      <c r="C55" s="72" t="str">
        <f>LEFT(_xlfn.XLOOKUP(tblImpactAssessment14[[#This Row],[ID]],tblTopicMapping[ID],tblTopicMapping[Dimension]),1)</f>
        <v>S</v>
      </c>
      <c r="D55" s="5" t="str">
        <f>_xlfn.XLOOKUP(tblImpactAssessment14[[#This Row],[ID]],tblTopicMapping[ID],tblTopicMapping[Organization''s Topic])</f>
        <v>Economic Viability &amp; Resilience</v>
      </c>
      <c r="E55" s="5" t="str">
        <f>IFERROR(IF(_xlfn.XLOOKUP(tblImpactAssessment14[[#This Row],[ID]],tblTopicMapping[ID],tblTopicMapping[Relevant to Organization])=0,"",_xlfn.XLOOKUP(tblImpactAssessment14[[#This Row],[ID]],tblTopicMapping[ID],tblTopicMapping[Relevant to Organization])),"")</f>
        <v/>
      </c>
      <c r="F55" s="156"/>
      <c r="G55" s="27" t="s">
        <v>298</v>
      </c>
      <c r="H55" s="157"/>
      <c r="I55" s="157"/>
      <c r="J55" s="157"/>
      <c r="K55" s="157"/>
      <c r="L55" s="157"/>
      <c r="M55" s="157"/>
      <c r="N55" s="2" t="str">
        <f>_xlfn.IFNA(_xlfn.XLOOKUP(tblImpactAssessment14[[#This Row],[Magnitude]],tblMagnitude[Numbered Label],tblMagnitude[Value])*_xlfn.XLOOKUP(tblImpactAssessment14[[#This Row],[Likelihood]],tblLikelihoodRO[Numbered Label],tblLikelihoodRO[Value]),"")</f>
        <v/>
      </c>
      <c r="O55" s="157"/>
      <c r="P55" s="2" t="str" cm="1">
        <f t="array" ref="P55">IF(N55&lt;&gt;"",IFERROR(INDEX(_xlfn._xlws.FILTER(tblROSignificance[],(tblROSignificance[Low]=tblImpactAssessment14[[#This Row],[R/O Score]])+(tblROSignificance[High]=tblImpactAssessment14[[#This Row],[R/O Score]])),,6),""),"")</f>
        <v/>
      </c>
      <c r="Q55" s="157"/>
      <c r="R55"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55" s="157"/>
    </row>
    <row r="56" spans="2:19" ht="31.5" customHeight="1" x14ac:dyDescent="0.25">
      <c r="B56" s="11">
        <v>11</v>
      </c>
      <c r="C56" s="72" t="str">
        <f>LEFT(_xlfn.XLOOKUP(tblImpactAssessment14[[#This Row],[ID]],tblTopicMapping[ID],tblTopicMapping[Dimension]),1)</f>
        <v>S</v>
      </c>
      <c r="D56" s="5" t="str">
        <f>_xlfn.XLOOKUP(tblImpactAssessment14[[#This Row],[ID]],tblTopicMapping[ID],tblTopicMapping[Organization''s Topic])</f>
        <v>Economic Viability &amp; Resilience</v>
      </c>
      <c r="E56" s="5" t="str">
        <f>IFERROR(IF(_xlfn.XLOOKUP(tblImpactAssessment14[[#This Row],[ID]],tblTopicMapping[ID],tblTopicMapping[Relevant to Organization])=0,"",_xlfn.XLOOKUP(tblImpactAssessment14[[#This Row],[ID]],tblTopicMapping[ID],tblTopicMapping[Relevant to Organization])),"")</f>
        <v/>
      </c>
      <c r="F56" s="156"/>
      <c r="G56" s="27" t="s">
        <v>299</v>
      </c>
      <c r="H56" s="157"/>
      <c r="I56" s="157"/>
      <c r="J56" s="157"/>
      <c r="K56" s="157"/>
      <c r="L56" s="157"/>
      <c r="M56" s="157"/>
      <c r="N56" s="2" t="str">
        <f>_xlfn.IFNA(_xlfn.XLOOKUP(tblImpactAssessment14[[#This Row],[Magnitude]],tblMagnitude[Numbered Label],tblMagnitude[Value])*_xlfn.XLOOKUP(tblImpactAssessment14[[#This Row],[Likelihood]],tblLikelihoodRO[Numbered Label],tblLikelihoodRO[Value]),"")</f>
        <v/>
      </c>
      <c r="O56" s="157"/>
      <c r="P56" s="2" t="str" cm="1">
        <f t="array" ref="P56">IF(N56&lt;&gt;"",IFERROR(INDEX(_xlfn._xlws.FILTER(tblROSignificance[],(tblROSignificance[Low]=tblImpactAssessment14[[#This Row],[R/O Score]])+(tblROSignificance[High]=tblImpactAssessment14[[#This Row],[R/O Score]])),,6),""),"")</f>
        <v/>
      </c>
      <c r="Q56" s="157"/>
      <c r="R56"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56" s="157"/>
    </row>
    <row r="57" spans="2:19" ht="31.5" customHeight="1" x14ac:dyDescent="0.25">
      <c r="B57" s="11">
        <v>11</v>
      </c>
      <c r="C57" s="72" t="str">
        <f>LEFT(_xlfn.XLOOKUP(tblImpactAssessment14[[#This Row],[ID]],tblTopicMapping[ID],tblTopicMapping[Dimension]),1)</f>
        <v>S</v>
      </c>
      <c r="D57" s="5" t="str">
        <f>_xlfn.XLOOKUP(tblImpactAssessment14[[#This Row],[ID]],tblTopicMapping[ID],tblTopicMapping[Organization''s Topic])</f>
        <v>Economic Viability &amp; Resilience</v>
      </c>
      <c r="E57" s="5" t="str">
        <f>IFERROR(IF(_xlfn.XLOOKUP(tblImpactAssessment14[[#This Row],[ID]],tblTopicMapping[ID],tblTopicMapping[Relevant to Organization])=0,"",_xlfn.XLOOKUP(tblImpactAssessment14[[#This Row],[ID]],tblTopicMapping[ID],tblTopicMapping[Relevant to Organization])),"")</f>
        <v/>
      </c>
      <c r="F57" s="156"/>
      <c r="G57" s="27" t="s">
        <v>300</v>
      </c>
      <c r="H57" s="157"/>
      <c r="I57" s="157"/>
      <c r="J57" s="157"/>
      <c r="K57" s="157"/>
      <c r="L57" s="157"/>
      <c r="M57" s="157"/>
      <c r="N57" s="2" t="str">
        <f>_xlfn.IFNA(_xlfn.XLOOKUP(tblImpactAssessment14[[#This Row],[Magnitude]],tblMagnitude[Numbered Label],tblMagnitude[Value])*_xlfn.XLOOKUP(tblImpactAssessment14[[#This Row],[Likelihood]],tblLikelihoodRO[Numbered Label],tblLikelihoodRO[Value]),"")</f>
        <v/>
      </c>
      <c r="O57" s="157"/>
      <c r="P57" s="2" t="str" cm="1">
        <f t="array" ref="P57">IF(N57&lt;&gt;"",IFERROR(INDEX(_xlfn._xlws.FILTER(tblROSignificance[],(tblROSignificance[Low]=tblImpactAssessment14[[#This Row],[R/O Score]])+(tblROSignificance[High]=tblImpactAssessment14[[#This Row],[R/O Score]])),,6),""),"")</f>
        <v/>
      </c>
      <c r="Q57" s="157"/>
      <c r="R57"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57" s="157"/>
    </row>
    <row r="58" spans="2:19" ht="31.5" customHeight="1" x14ac:dyDescent="0.25">
      <c r="B58" s="11">
        <v>11</v>
      </c>
      <c r="C58" s="72" t="str">
        <f>LEFT(_xlfn.XLOOKUP(tblImpactAssessment14[[#This Row],[ID]],tblTopicMapping[ID],tblTopicMapping[Dimension]),1)</f>
        <v>S</v>
      </c>
      <c r="D58" s="5" t="str">
        <f>_xlfn.XLOOKUP(tblImpactAssessment14[[#This Row],[ID]],tblTopicMapping[ID],tblTopicMapping[Organization''s Topic])</f>
        <v>Economic Viability &amp; Resilience</v>
      </c>
      <c r="E58" s="5" t="str">
        <f>IFERROR(IF(_xlfn.XLOOKUP(tblImpactAssessment14[[#This Row],[ID]],tblTopicMapping[ID],tblTopicMapping[Relevant to Organization])=0,"",_xlfn.XLOOKUP(tblImpactAssessment14[[#This Row],[ID]],tblTopicMapping[ID],tblTopicMapping[Relevant to Organization])),"")</f>
        <v/>
      </c>
      <c r="F58" s="156"/>
      <c r="G58" s="27" t="s">
        <v>430</v>
      </c>
      <c r="H58" s="157"/>
      <c r="I58" s="157"/>
      <c r="J58" s="157"/>
      <c r="K58" s="157"/>
      <c r="L58" s="157"/>
      <c r="M58" s="157"/>
      <c r="N58" s="2" t="str">
        <f>_xlfn.IFNA(_xlfn.XLOOKUP(tblImpactAssessment14[[#This Row],[Magnitude]],tblMagnitude[Numbered Label],tblMagnitude[Value])*_xlfn.XLOOKUP(tblImpactAssessment14[[#This Row],[Likelihood]],tblLikelihoodRO[Numbered Label],tblLikelihoodRO[Value]),"")</f>
        <v/>
      </c>
      <c r="O58" s="157"/>
      <c r="P58" s="2" t="str" cm="1">
        <f t="array" ref="P58">IF(N58&lt;&gt;"",IFERROR(INDEX(_xlfn._xlws.FILTER(tblROSignificance[],(tblROSignificance[Low]=tblImpactAssessment14[[#This Row],[R/O Score]])+(tblROSignificance[High]=tblImpactAssessment14[[#This Row],[R/O Score]])),,6),""),"")</f>
        <v/>
      </c>
      <c r="Q58" s="157"/>
      <c r="R58"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58" s="157"/>
    </row>
    <row r="59" spans="2:19" ht="31.5" customHeight="1" x14ac:dyDescent="0.25">
      <c r="B59" s="11">
        <v>12</v>
      </c>
      <c r="C59" s="72" t="str">
        <f>LEFT(_xlfn.XLOOKUP(tblImpactAssessment14[[#This Row],[ID]],tblTopicMapping[ID],tblTopicMapping[Dimension]),1)</f>
        <v>S</v>
      </c>
      <c r="D59" s="5" t="str">
        <f>_xlfn.XLOOKUP(tblImpactAssessment14[[#This Row],[ID]],tblTopicMapping[ID],tblTopicMapping[Organization''s Topic])</f>
        <v>Food/Nutrition Security &amp; Accessibility</v>
      </c>
      <c r="E59" s="5" t="str">
        <f>IFERROR(IF(_xlfn.XLOOKUP(tblImpactAssessment14[[#This Row],[ID]],tblTopicMapping[ID],tblTopicMapping[Relevant to Organization])=0,"",_xlfn.XLOOKUP(tblImpactAssessment14[[#This Row],[ID]],tblTopicMapping[ID],tblTopicMapping[Relevant to Organization])),"")</f>
        <v/>
      </c>
      <c r="F59" s="156"/>
      <c r="G59" s="27" t="s">
        <v>301</v>
      </c>
      <c r="H59" s="157"/>
      <c r="I59" s="157"/>
      <c r="J59" s="157"/>
      <c r="K59" s="157"/>
      <c r="L59" s="157"/>
      <c r="M59" s="157"/>
      <c r="N59" s="2" t="str">
        <f>_xlfn.IFNA(_xlfn.XLOOKUP(tblImpactAssessment14[[#This Row],[Magnitude]],tblMagnitude[Numbered Label],tblMagnitude[Value])*_xlfn.XLOOKUP(tblImpactAssessment14[[#This Row],[Likelihood]],tblLikelihoodRO[Numbered Label],tblLikelihoodRO[Value]),"")</f>
        <v/>
      </c>
      <c r="O59" s="157"/>
      <c r="P59" s="2" t="str" cm="1">
        <f t="array" ref="P59">IF(N59&lt;&gt;"",IFERROR(INDEX(_xlfn._xlws.FILTER(tblROSignificance[],(tblROSignificance[Low]=tblImpactAssessment14[[#This Row],[R/O Score]])+(tblROSignificance[High]=tblImpactAssessment14[[#This Row],[R/O Score]])),,6),""),"")</f>
        <v/>
      </c>
      <c r="Q59" s="157"/>
      <c r="R59"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59" s="157"/>
    </row>
    <row r="60" spans="2:19" ht="31.5" customHeight="1" x14ac:dyDescent="0.25">
      <c r="B60" s="11">
        <v>12</v>
      </c>
      <c r="C60" s="72" t="str">
        <f>LEFT(_xlfn.XLOOKUP(tblImpactAssessment14[[#This Row],[ID]],tblTopicMapping[ID],tblTopicMapping[Dimension]),1)</f>
        <v>S</v>
      </c>
      <c r="D60" s="5" t="str">
        <f>_xlfn.XLOOKUP(tblImpactAssessment14[[#This Row],[ID]],tblTopicMapping[ID],tblTopicMapping[Organization''s Topic])</f>
        <v>Food/Nutrition Security &amp; Accessibility</v>
      </c>
      <c r="E60" s="5" t="str">
        <f>IFERROR(IF(_xlfn.XLOOKUP(tblImpactAssessment14[[#This Row],[ID]],tblTopicMapping[ID],tblTopicMapping[Relevant to Organization])=0,"",_xlfn.XLOOKUP(tblImpactAssessment14[[#This Row],[ID]],tblTopicMapping[ID],tblTopicMapping[Relevant to Organization])),"")</f>
        <v/>
      </c>
      <c r="F60" s="156"/>
      <c r="G60" s="27" t="s">
        <v>302</v>
      </c>
      <c r="H60" s="157"/>
      <c r="I60" s="157"/>
      <c r="J60" s="157"/>
      <c r="K60" s="157"/>
      <c r="L60" s="157"/>
      <c r="M60" s="157"/>
      <c r="N60" s="2" t="str">
        <f>_xlfn.IFNA(_xlfn.XLOOKUP(tblImpactAssessment14[[#This Row],[Magnitude]],tblMagnitude[Numbered Label],tblMagnitude[Value])*_xlfn.XLOOKUP(tblImpactAssessment14[[#This Row],[Likelihood]],tblLikelihoodRO[Numbered Label],tblLikelihoodRO[Value]),"")</f>
        <v/>
      </c>
      <c r="O60" s="157"/>
      <c r="P60" s="2" t="str" cm="1">
        <f t="array" ref="P60">IF(N60&lt;&gt;"",IFERROR(INDEX(_xlfn._xlws.FILTER(tblROSignificance[],(tblROSignificance[Low]=tblImpactAssessment14[[#This Row],[R/O Score]])+(tblROSignificance[High]=tblImpactAssessment14[[#This Row],[R/O Score]])),,6),""),"")</f>
        <v/>
      </c>
      <c r="Q60" s="157"/>
      <c r="R60"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60" s="157"/>
    </row>
    <row r="61" spans="2:19" ht="31.5" customHeight="1" x14ac:dyDescent="0.25">
      <c r="B61" s="11">
        <v>12</v>
      </c>
      <c r="C61" s="72" t="str">
        <f>LEFT(_xlfn.XLOOKUP(tblImpactAssessment14[[#This Row],[ID]],tblTopicMapping[ID],tblTopicMapping[Dimension]),1)</f>
        <v>S</v>
      </c>
      <c r="D61" s="5" t="str">
        <f>_xlfn.XLOOKUP(tblImpactAssessment14[[#This Row],[ID]],tblTopicMapping[ID],tblTopicMapping[Organization''s Topic])</f>
        <v>Food/Nutrition Security &amp; Accessibility</v>
      </c>
      <c r="E61" s="5" t="str">
        <f>IFERROR(IF(_xlfn.XLOOKUP(tblImpactAssessment14[[#This Row],[ID]],tblTopicMapping[ID],tblTopicMapping[Relevant to Organization])=0,"",_xlfn.XLOOKUP(tblImpactAssessment14[[#This Row],[ID]],tblTopicMapping[ID],tblTopicMapping[Relevant to Organization])),"")</f>
        <v/>
      </c>
      <c r="F61" s="156"/>
      <c r="G61" s="27" t="s">
        <v>303</v>
      </c>
      <c r="H61" s="157"/>
      <c r="I61" s="157"/>
      <c r="J61" s="157"/>
      <c r="K61" s="157"/>
      <c r="L61" s="157"/>
      <c r="M61" s="157"/>
      <c r="N61" s="2" t="str">
        <f>_xlfn.IFNA(_xlfn.XLOOKUP(tblImpactAssessment14[[#This Row],[Magnitude]],tblMagnitude[Numbered Label],tblMagnitude[Value])*_xlfn.XLOOKUP(tblImpactAssessment14[[#This Row],[Likelihood]],tblLikelihoodRO[Numbered Label],tblLikelihoodRO[Value]),"")</f>
        <v/>
      </c>
      <c r="O61" s="157"/>
      <c r="P61" s="2" t="str" cm="1">
        <f t="array" ref="P61">IF(N61&lt;&gt;"",IFERROR(INDEX(_xlfn._xlws.FILTER(tblROSignificance[],(tblROSignificance[Low]=tblImpactAssessment14[[#This Row],[R/O Score]])+(tblROSignificance[High]=tblImpactAssessment14[[#This Row],[R/O Score]])),,6),""),"")</f>
        <v/>
      </c>
      <c r="Q61" s="157"/>
      <c r="R61"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61" s="157"/>
    </row>
    <row r="62" spans="2:19" ht="31.5" customHeight="1" x14ac:dyDescent="0.25">
      <c r="B62" s="11">
        <v>12</v>
      </c>
      <c r="C62" s="72" t="str">
        <f>LEFT(_xlfn.XLOOKUP(tblImpactAssessment14[[#This Row],[ID]],tblTopicMapping[ID],tblTopicMapping[Dimension]),1)</f>
        <v>S</v>
      </c>
      <c r="D62" s="5" t="str">
        <f>_xlfn.XLOOKUP(tblImpactAssessment14[[#This Row],[ID]],tblTopicMapping[ID],tblTopicMapping[Organization''s Topic])</f>
        <v>Food/Nutrition Security &amp; Accessibility</v>
      </c>
      <c r="E62" s="5" t="str">
        <f>IFERROR(IF(_xlfn.XLOOKUP(tblImpactAssessment14[[#This Row],[ID]],tblTopicMapping[ID],tblTopicMapping[Relevant to Organization])=0,"",_xlfn.XLOOKUP(tblImpactAssessment14[[#This Row],[ID]],tblTopicMapping[ID],tblTopicMapping[Relevant to Organization])),"")</f>
        <v/>
      </c>
      <c r="F62" s="157"/>
      <c r="G62" s="27" t="s">
        <v>431</v>
      </c>
      <c r="H62" s="157"/>
      <c r="I62" s="157"/>
      <c r="J62" s="157"/>
      <c r="K62" s="157"/>
      <c r="L62" s="157"/>
      <c r="M62" s="157"/>
      <c r="N62" s="2" t="str">
        <f>_xlfn.IFNA(_xlfn.XLOOKUP(tblImpactAssessment14[[#This Row],[Magnitude]],tblMagnitude[Numbered Label],tblMagnitude[Value])*_xlfn.XLOOKUP(tblImpactAssessment14[[#This Row],[Likelihood]],tblLikelihoodRO[Numbered Label],tblLikelihoodRO[Value]),"")</f>
        <v/>
      </c>
      <c r="O62" s="157"/>
      <c r="P62" s="2" t="str" cm="1">
        <f t="array" ref="P62">IF(N62&lt;&gt;"",IFERROR(INDEX(_xlfn._xlws.FILTER(tblROSignificance[],(tblROSignificance[Low]=tblImpactAssessment14[[#This Row],[R/O Score]])+(tblROSignificance[High]=tblImpactAssessment14[[#This Row],[R/O Score]])),,6),""),"")</f>
        <v/>
      </c>
      <c r="Q62" s="157"/>
      <c r="R62"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62" s="157"/>
    </row>
    <row r="63" spans="2:19" ht="31.5" customHeight="1" x14ac:dyDescent="0.25">
      <c r="B63" s="11">
        <v>13</v>
      </c>
      <c r="C63" s="72" t="str">
        <f>LEFT(_xlfn.XLOOKUP(tblImpactAssessment14[[#This Row],[ID]],tblTopicMapping[ID],tblTopicMapping[Dimension]),1)</f>
        <v>S</v>
      </c>
      <c r="D63" s="5" t="str">
        <f>_xlfn.XLOOKUP(tblImpactAssessment14[[#This Row],[ID]],tblTopicMapping[ID],tblTopicMapping[Organization''s Topic])</f>
        <v>Workforce Attraction, Development &amp; Retention</v>
      </c>
      <c r="E63" s="5" t="str">
        <f>IFERROR(IF(_xlfn.XLOOKUP(tblImpactAssessment14[[#This Row],[ID]],tblTopicMapping[ID],tblTopicMapping[Relevant to Organization])=0,"",_xlfn.XLOOKUP(tblImpactAssessment14[[#This Row],[ID]],tblTopicMapping[ID],tblTopicMapping[Relevant to Organization])),"")</f>
        <v/>
      </c>
      <c r="F63" s="157"/>
      <c r="G63" s="27" t="s">
        <v>325</v>
      </c>
      <c r="H63" s="157"/>
      <c r="I63" s="157"/>
      <c r="J63" s="157"/>
      <c r="K63" s="157"/>
      <c r="L63" s="157"/>
      <c r="M63" s="157"/>
      <c r="N63" s="2" t="str">
        <f>_xlfn.IFNA(_xlfn.XLOOKUP(tblImpactAssessment14[[#This Row],[Magnitude]],tblMagnitude[Numbered Label],tblMagnitude[Value])*_xlfn.XLOOKUP(tblImpactAssessment14[[#This Row],[Likelihood]],tblLikelihoodRO[Numbered Label],tblLikelihoodRO[Value]),"")</f>
        <v/>
      </c>
      <c r="O63" s="157"/>
      <c r="P63" s="2" t="str" cm="1">
        <f t="array" ref="P63">IF(N63&lt;&gt;"",IFERROR(INDEX(_xlfn._xlws.FILTER(tblROSignificance[],(tblROSignificance[Low]=tblImpactAssessment14[[#This Row],[R/O Score]])+(tblROSignificance[High]=tblImpactAssessment14[[#This Row],[R/O Score]])),,6),""),"")</f>
        <v/>
      </c>
      <c r="Q63" s="157"/>
      <c r="R63"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63" s="157"/>
    </row>
    <row r="64" spans="2:19" ht="31.5" customHeight="1" x14ac:dyDescent="0.25">
      <c r="B64" s="11">
        <v>13</v>
      </c>
      <c r="C64" s="72" t="str">
        <f>LEFT(_xlfn.XLOOKUP(tblImpactAssessment14[[#This Row],[ID]],tblTopicMapping[ID],tblTopicMapping[Dimension]),1)</f>
        <v>S</v>
      </c>
      <c r="D64" s="5" t="str">
        <f>_xlfn.XLOOKUP(tblImpactAssessment14[[#This Row],[ID]],tblTopicMapping[ID],tblTopicMapping[Organization''s Topic])</f>
        <v>Workforce Attraction, Development &amp; Retention</v>
      </c>
      <c r="E64" s="5" t="str">
        <f>IFERROR(IF(_xlfn.XLOOKUP(tblImpactAssessment14[[#This Row],[ID]],tblTopicMapping[ID],tblTopicMapping[Relevant to Organization])=0,"",_xlfn.XLOOKUP(tblImpactAssessment14[[#This Row],[ID]],tblTopicMapping[ID],tblTopicMapping[Relevant to Organization])),"")</f>
        <v/>
      </c>
      <c r="F64" s="157"/>
      <c r="G64" s="27" t="s">
        <v>326</v>
      </c>
      <c r="H64" s="157"/>
      <c r="I64" s="157"/>
      <c r="J64" s="157"/>
      <c r="K64" s="157"/>
      <c r="L64" s="157"/>
      <c r="M64" s="157"/>
      <c r="N64" s="2" t="str">
        <f>_xlfn.IFNA(_xlfn.XLOOKUP(tblImpactAssessment14[[#This Row],[Magnitude]],tblMagnitude[Numbered Label],tblMagnitude[Value])*_xlfn.XLOOKUP(tblImpactAssessment14[[#This Row],[Likelihood]],tblLikelihoodRO[Numbered Label],tblLikelihoodRO[Value]),"")</f>
        <v/>
      </c>
      <c r="O64" s="157"/>
      <c r="P64" s="2" t="str" cm="1">
        <f t="array" ref="P64">IF(N64&lt;&gt;"",IFERROR(INDEX(_xlfn._xlws.FILTER(tblROSignificance[],(tblROSignificance[Low]=tblImpactAssessment14[[#This Row],[R/O Score]])+(tblROSignificance[High]=tblImpactAssessment14[[#This Row],[R/O Score]])),,6),""),"")</f>
        <v/>
      </c>
      <c r="Q64" s="157"/>
      <c r="R64"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64" s="157"/>
    </row>
    <row r="65" spans="2:19" ht="31.5" customHeight="1" x14ac:dyDescent="0.25">
      <c r="B65" s="11">
        <v>13</v>
      </c>
      <c r="C65" s="72" t="str">
        <f>LEFT(_xlfn.XLOOKUP(tblImpactAssessment14[[#This Row],[ID]],tblTopicMapping[ID],tblTopicMapping[Dimension]),1)</f>
        <v>S</v>
      </c>
      <c r="D65" s="5" t="str">
        <f>_xlfn.XLOOKUP(tblImpactAssessment14[[#This Row],[ID]],tblTopicMapping[ID],tblTopicMapping[Organization''s Topic])</f>
        <v>Workforce Attraction, Development &amp; Retention</v>
      </c>
      <c r="E65" s="5" t="str">
        <f>IFERROR(IF(_xlfn.XLOOKUP(tblImpactAssessment14[[#This Row],[ID]],tblTopicMapping[ID],tblTopicMapping[Relevant to Organization])=0,"",_xlfn.XLOOKUP(tblImpactAssessment14[[#This Row],[ID]],tblTopicMapping[ID],tblTopicMapping[Relevant to Organization])),"")</f>
        <v/>
      </c>
      <c r="F65" s="157"/>
      <c r="G65" s="27" t="s">
        <v>432</v>
      </c>
      <c r="H65" s="157"/>
      <c r="I65" s="157"/>
      <c r="J65" s="157"/>
      <c r="K65" s="157"/>
      <c r="L65" s="157"/>
      <c r="M65" s="157"/>
      <c r="N65" s="2" t="str">
        <f>_xlfn.IFNA(_xlfn.XLOOKUP(tblImpactAssessment14[[#This Row],[Magnitude]],tblMagnitude[Numbered Label],tblMagnitude[Value])*_xlfn.XLOOKUP(tblImpactAssessment14[[#This Row],[Likelihood]],tblLikelihoodRO[Numbered Label],tblLikelihoodRO[Value]),"")</f>
        <v/>
      </c>
      <c r="O65" s="157"/>
      <c r="P65" s="2" t="str" cm="1">
        <f t="array" ref="P65">IF(N65&lt;&gt;"",IFERROR(INDEX(_xlfn._xlws.FILTER(tblROSignificance[],(tblROSignificance[Low]=tblImpactAssessment14[[#This Row],[R/O Score]])+(tblROSignificance[High]=tblImpactAssessment14[[#This Row],[R/O Score]])),,6),""),"")</f>
        <v/>
      </c>
      <c r="Q65" s="157"/>
      <c r="R65"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65" s="157"/>
    </row>
    <row r="66" spans="2:19" ht="31.5" customHeight="1" x14ac:dyDescent="0.25">
      <c r="B66" s="11">
        <v>13</v>
      </c>
      <c r="C66" s="72" t="str">
        <f>LEFT(_xlfn.XLOOKUP(tblImpactAssessment14[[#This Row],[ID]],tblTopicMapping[ID],tblTopicMapping[Dimension]),1)</f>
        <v>S</v>
      </c>
      <c r="D66" s="5" t="str">
        <f>_xlfn.XLOOKUP(tblImpactAssessment14[[#This Row],[ID]],tblTopicMapping[ID],tblTopicMapping[Organization''s Topic])</f>
        <v>Workforce Attraction, Development &amp; Retention</v>
      </c>
      <c r="E66" s="5" t="str">
        <f>IFERROR(IF(_xlfn.XLOOKUP(tblImpactAssessment14[[#This Row],[ID]],tblTopicMapping[ID],tblTopicMapping[Relevant to Organization])=0,"",_xlfn.XLOOKUP(tblImpactAssessment14[[#This Row],[ID]],tblTopicMapping[ID],tblTopicMapping[Relevant to Organization])),"")</f>
        <v/>
      </c>
      <c r="F66" s="157"/>
      <c r="G66" s="27" t="s">
        <v>433</v>
      </c>
      <c r="H66" s="157"/>
      <c r="I66" s="157"/>
      <c r="J66" s="157"/>
      <c r="K66" s="157"/>
      <c r="L66" s="157"/>
      <c r="M66" s="157"/>
      <c r="N66" s="2" t="str">
        <f>_xlfn.IFNA(_xlfn.XLOOKUP(tblImpactAssessment14[[#This Row],[Magnitude]],tblMagnitude[Numbered Label],tblMagnitude[Value])*_xlfn.XLOOKUP(tblImpactAssessment14[[#This Row],[Likelihood]],tblLikelihoodRO[Numbered Label],tblLikelihoodRO[Value]),"")</f>
        <v/>
      </c>
      <c r="O66" s="157"/>
      <c r="P66" s="2" t="str" cm="1">
        <f t="array" ref="P66">IF(N66&lt;&gt;"",IFERROR(INDEX(_xlfn._xlws.FILTER(tblROSignificance[],(tblROSignificance[Low]=tblImpactAssessment14[[#This Row],[R/O Score]])+(tblROSignificance[High]=tblImpactAssessment14[[#This Row],[R/O Score]])),,6),""),"")</f>
        <v/>
      </c>
      <c r="Q66" s="157"/>
      <c r="R66"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66" s="157"/>
    </row>
    <row r="67" spans="2:19" ht="31.5" customHeight="1" x14ac:dyDescent="0.25">
      <c r="B67" s="11">
        <v>14</v>
      </c>
      <c r="C67" s="72" t="str">
        <f>LEFT(_xlfn.XLOOKUP(tblImpactAssessment14[[#This Row],[ID]],tblTopicMapping[ID],tblTopicMapping[Dimension]),1)</f>
        <v>E</v>
      </c>
      <c r="D67" s="5" t="str">
        <f>_xlfn.XLOOKUP(tblImpactAssessment14[[#This Row],[ID]],tblTopicMapping[ID],tblTopicMapping[Organization''s Topic])</f>
        <v>Materials &amp; Packaging</v>
      </c>
      <c r="E67" s="5" t="str">
        <f>IFERROR(IF(_xlfn.XLOOKUP(tblImpactAssessment14[[#This Row],[ID]],tblTopicMapping[ID],tblTopicMapping[Relevant to Organization])=0,"",_xlfn.XLOOKUP(tblImpactAssessment14[[#This Row],[ID]],tblTopicMapping[ID],tblTopicMapping[Relevant to Organization])),"")</f>
        <v/>
      </c>
      <c r="F67" s="157"/>
      <c r="G67" s="27" t="s">
        <v>323</v>
      </c>
      <c r="H67" s="157"/>
      <c r="I67" s="157"/>
      <c r="J67" s="157"/>
      <c r="K67" s="157"/>
      <c r="L67" s="157"/>
      <c r="M67" s="157"/>
      <c r="N67" s="2" t="str">
        <f>_xlfn.IFNA(_xlfn.XLOOKUP(tblImpactAssessment14[[#This Row],[Magnitude]],tblMagnitude[Numbered Label],tblMagnitude[Value])*_xlfn.XLOOKUP(tblImpactAssessment14[[#This Row],[Likelihood]],tblLikelihoodRO[Numbered Label],tblLikelihoodRO[Value]),"")</f>
        <v/>
      </c>
      <c r="O67" s="157"/>
      <c r="P67" s="2" t="str" cm="1">
        <f t="array" ref="P67">IF(N67&lt;&gt;"",IFERROR(INDEX(_xlfn._xlws.FILTER(tblROSignificance[],(tblROSignificance[Low]=tblImpactAssessment14[[#This Row],[R/O Score]])+(tblROSignificance[High]=tblImpactAssessment14[[#This Row],[R/O Score]])),,6),""),"")</f>
        <v/>
      </c>
      <c r="Q67" s="157"/>
      <c r="R67"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67" s="157"/>
    </row>
    <row r="68" spans="2:19" ht="31.5" customHeight="1" x14ac:dyDescent="0.25">
      <c r="B68" s="11">
        <v>14</v>
      </c>
      <c r="C68" s="72" t="str">
        <f>LEFT(_xlfn.XLOOKUP(tblImpactAssessment14[[#This Row],[ID]],tblTopicMapping[ID],tblTopicMapping[Dimension]),1)</f>
        <v>E</v>
      </c>
      <c r="D68" s="5" t="str">
        <f>_xlfn.XLOOKUP(tblImpactAssessment14[[#This Row],[ID]],tblTopicMapping[ID],tblTopicMapping[Organization''s Topic])</f>
        <v>Materials &amp; Packaging</v>
      </c>
      <c r="E68" s="5" t="str">
        <f>IFERROR(IF(_xlfn.XLOOKUP(tblImpactAssessment14[[#This Row],[ID]],tblTopicMapping[ID],tblTopicMapping[Relevant to Organization])=0,"",_xlfn.XLOOKUP(tblImpactAssessment14[[#This Row],[ID]],tblTopicMapping[ID],tblTopicMapping[Relevant to Organization])),"")</f>
        <v/>
      </c>
      <c r="F68" s="157"/>
      <c r="G68" s="27" t="s">
        <v>324</v>
      </c>
      <c r="H68" s="157"/>
      <c r="I68" s="157"/>
      <c r="J68" s="157"/>
      <c r="K68" s="157"/>
      <c r="L68" s="157"/>
      <c r="M68" s="157"/>
      <c r="N68" s="2" t="str">
        <f>_xlfn.IFNA(_xlfn.XLOOKUP(tblImpactAssessment14[[#This Row],[Magnitude]],tblMagnitude[Numbered Label],tblMagnitude[Value])*_xlfn.XLOOKUP(tblImpactAssessment14[[#This Row],[Likelihood]],tblLikelihoodRO[Numbered Label],tblLikelihoodRO[Value]),"")</f>
        <v/>
      </c>
      <c r="O68" s="157"/>
      <c r="P68" s="2" t="str" cm="1">
        <f t="array" ref="P68">IF(N68&lt;&gt;"",IFERROR(INDEX(_xlfn._xlws.FILTER(tblROSignificance[],(tblROSignificance[Low]=tblImpactAssessment14[[#This Row],[R/O Score]])+(tblROSignificance[High]=tblImpactAssessment14[[#This Row],[R/O Score]])),,6),""),"")</f>
        <v/>
      </c>
      <c r="Q68" s="157"/>
      <c r="R68"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68" s="157"/>
    </row>
    <row r="69" spans="2:19" ht="31.5" customHeight="1" x14ac:dyDescent="0.25">
      <c r="B69" s="11">
        <v>14</v>
      </c>
      <c r="C69" s="72" t="str">
        <f>LEFT(_xlfn.XLOOKUP(tblImpactAssessment14[[#This Row],[ID]],tblTopicMapping[ID],tblTopicMapping[Dimension]),1)</f>
        <v>E</v>
      </c>
      <c r="D69" s="5" t="str">
        <f>_xlfn.XLOOKUP(tblImpactAssessment14[[#This Row],[ID]],tblTopicMapping[ID],tblTopicMapping[Organization''s Topic])</f>
        <v>Materials &amp; Packaging</v>
      </c>
      <c r="E69" s="5" t="str">
        <f>IFERROR(IF(_xlfn.XLOOKUP(tblImpactAssessment14[[#This Row],[ID]],tblTopicMapping[ID],tblTopicMapping[Relevant to Organization])=0,"",_xlfn.XLOOKUP(tblImpactAssessment14[[#This Row],[ID]],tblTopicMapping[ID],tblTopicMapping[Relevant to Organization])),"")</f>
        <v/>
      </c>
      <c r="F69" s="157"/>
      <c r="G69" s="27" t="s">
        <v>434</v>
      </c>
      <c r="H69" s="157"/>
      <c r="I69" s="157"/>
      <c r="J69" s="157"/>
      <c r="K69" s="157"/>
      <c r="L69" s="157"/>
      <c r="M69" s="157"/>
      <c r="N69" s="2" t="str">
        <f>_xlfn.IFNA(_xlfn.XLOOKUP(tblImpactAssessment14[[#This Row],[Magnitude]],tblMagnitude[Numbered Label],tblMagnitude[Value])*_xlfn.XLOOKUP(tblImpactAssessment14[[#This Row],[Likelihood]],tblLikelihoodRO[Numbered Label],tblLikelihoodRO[Value]),"")</f>
        <v/>
      </c>
      <c r="O69" s="157"/>
      <c r="P69" s="2" t="str" cm="1">
        <f t="array" ref="P69">IF(N69&lt;&gt;"",IFERROR(INDEX(_xlfn._xlws.FILTER(tblROSignificance[],(tblROSignificance[Low]=tblImpactAssessment14[[#This Row],[R/O Score]])+(tblROSignificance[High]=tblImpactAssessment14[[#This Row],[R/O Score]])),,6),""),"")</f>
        <v/>
      </c>
      <c r="Q69" s="157"/>
      <c r="R69"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69" s="157"/>
    </row>
    <row r="70" spans="2:19" ht="31.5" customHeight="1" x14ac:dyDescent="0.25">
      <c r="B70" s="11">
        <v>14</v>
      </c>
      <c r="C70" s="72" t="str">
        <f>LEFT(_xlfn.XLOOKUP(tblImpactAssessment14[[#This Row],[ID]],tblTopicMapping[ID],tblTopicMapping[Dimension]),1)</f>
        <v>E</v>
      </c>
      <c r="D70" s="5" t="str">
        <f>_xlfn.XLOOKUP(tblImpactAssessment14[[#This Row],[ID]],tblTopicMapping[ID],tblTopicMapping[Organization''s Topic])</f>
        <v>Materials &amp; Packaging</v>
      </c>
      <c r="E70" s="5" t="str">
        <f>IFERROR(IF(_xlfn.XLOOKUP(tblImpactAssessment14[[#This Row],[ID]],tblTopicMapping[ID],tblTopicMapping[Relevant to Organization])=0,"",_xlfn.XLOOKUP(tblImpactAssessment14[[#This Row],[ID]],tblTopicMapping[ID],tblTopicMapping[Relevant to Organization])),"")</f>
        <v/>
      </c>
      <c r="F70" s="157"/>
      <c r="G70" s="27" t="s">
        <v>435</v>
      </c>
      <c r="H70" s="157"/>
      <c r="I70" s="157"/>
      <c r="J70" s="157"/>
      <c r="K70" s="157"/>
      <c r="L70" s="157"/>
      <c r="M70" s="157"/>
      <c r="N70" s="2" t="str">
        <f>_xlfn.IFNA(_xlfn.XLOOKUP(tblImpactAssessment14[[#This Row],[Magnitude]],tblMagnitude[Numbered Label],tblMagnitude[Value])*_xlfn.XLOOKUP(tblImpactAssessment14[[#This Row],[Likelihood]],tblLikelihoodRO[Numbered Label],tblLikelihoodRO[Value]),"")</f>
        <v/>
      </c>
      <c r="O70" s="157"/>
      <c r="P70" s="2" t="str" cm="1">
        <f t="array" ref="P70">IF(N70&lt;&gt;"",IFERROR(INDEX(_xlfn._xlws.FILTER(tblROSignificance[],(tblROSignificance[Low]=tblImpactAssessment14[[#This Row],[R/O Score]])+(tblROSignificance[High]=tblImpactAssessment14[[#This Row],[R/O Score]])),,6),""),"")</f>
        <v/>
      </c>
      <c r="Q70" s="157"/>
      <c r="R70"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70" s="157"/>
    </row>
    <row r="71" spans="2:19" ht="31.5" customHeight="1" x14ac:dyDescent="0.25">
      <c r="B71" s="11">
        <v>15</v>
      </c>
      <c r="C71" s="72" t="str">
        <f>LEFT(_xlfn.XLOOKUP(tblImpactAssessment14[[#This Row],[ID]],tblTopicMapping[ID],tblTopicMapping[Dimension]),1)</f>
        <v>E</v>
      </c>
      <c r="D71" s="5" t="str">
        <f>_xlfn.XLOOKUP(tblImpactAssessment14[[#This Row],[ID]],tblTopicMapping[ID],tblTopicMapping[Organization''s Topic])</f>
        <v>Soil Health &amp; Quality</v>
      </c>
      <c r="E71" s="5" t="str">
        <f>IFERROR(IF(_xlfn.XLOOKUP(tblImpactAssessment14[[#This Row],[ID]],tblTopicMapping[ID],tblTopicMapping[Relevant to Organization])=0,"",_xlfn.XLOOKUP(tblImpactAssessment14[[#This Row],[ID]],tblTopicMapping[ID],tblTopicMapping[Relevant to Organization])),"")</f>
        <v/>
      </c>
      <c r="F71" s="157"/>
      <c r="G71" s="27" t="s">
        <v>304</v>
      </c>
      <c r="H71" s="157"/>
      <c r="I71" s="157"/>
      <c r="J71" s="157"/>
      <c r="K71" s="157"/>
      <c r="L71" s="157"/>
      <c r="M71" s="157"/>
      <c r="N71" s="2" t="str">
        <f>_xlfn.IFNA(_xlfn.XLOOKUP(tblImpactAssessment14[[#This Row],[Magnitude]],tblMagnitude[Numbered Label],tblMagnitude[Value])*_xlfn.XLOOKUP(tblImpactAssessment14[[#This Row],[Likelihood]],tblLikelihoodRO[Numbered Label],tblLikelihoodRO[Value]),"")</f>
        <v/>
      </c>
      <c r="O71" s="157"/>
      <c r="P71" s="2" t="str" cm="1">
        <f t="array" ref="P71">IF(N71&lt;&gt;"",IFERROR(INDEX(_xlfn._xlws.FILTER(tblROSignificance[],(tblROSignificance[Low]=tblImpactAssessment14[[#This Row],[R/O Score]])+(tblROSignificance[High]=tblImpactAssessment14[[#This Row],[R/O Score]])),,6),""),"")</f>
        <v/>
      </c>
      <c r="Q71" s="157"/>
      <c r="R71"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71" s="157"/>
    </row>
    <row r="72" spans="2:19" ht="31.5" customHeight="1" x14ac:dyDescent="0.25">
      <c r="B72" s="11">
        <v>15</v>
      </c>
      <c r="C72" s="72" t="str">
        <f>LEFT(_xlfn.XLOOKUP(tblImpactAssessment14[[#This Row],[ID]],tblTopicMapping[ID],tblTopicMapping[Dimension]),1)</f>
        <v>E</v>
      </c>
      <c r="D72" s="5" t="str">
        <f>_xlfn.XLOOKUP(tblImpactAssessment14[[#This Row],[ID]],tblTopicMapping[ID],tblTopicMapping[Organization''s Topic])</f>
        <v>Soil Health &amp; Quality</v>
      </c>
      <c r="E72" s="5" t="str">
        <f>IFERROR(IF(_xlfn.XLOOKUP(tblImpactAssessment14[[#This Row],[ID]],tblTopicMapping[ID],tblTopicMapping[Relevant to Organization])=0,"",_xlfn.XLOOKUP(tblImpactAssessment14[[#This Row],[ID]],tblTopicMapping[ID],tblTopicMapping[Relevant to Organization])),"")</f>
        <v/>
      </c>
      <c r="F72" s="157"/>
      <c r="G72" s="27" t="s">
        <v>436</v>
      </c>
      <c r="H72" s="157"/>
      <c r="I72" s="157"/>
      <c r="J72" s="157"/>
      <c r="K72" s="157"/>
      <c r="L72" s="157"/>
      <c r="M72" s="157"/>
      <c r="N72" s="2" t="str">
        <f>_xlfn.IFNA(_xlfn.XLOOKUP(tblImpactAssessment14[[#This Row],[Magnitude]],tblMagnitude[Numbered Label],tblMagnitude[Value])*_xlfn.XLOOKUP(tblImpactAssessment14[[#This Row],[Likelihood]],tblLikelihoodRO[Numbered Label],tblLikelihoodRO[Value]),"")</f>
        <v/>
      </c>
      <c r="O72" s="157"/>
      <c r="P72" s="2" t="str" cm="1">
        <f t="array" ref="P72">IF(N72&lt;&gt;"",IFERROR(INDEX(_xlfn._xlws.FILTER(tblROSignificance[],(tblROSignificance[Low]=tblImpactAssessment14[[#This Row],[R/O Score]])+(tblROSignificance[High]=tblImpactAssessment14[[#This Row],[R/O Score]])),,6),""),"")</f>
        <v/>
      </c>
      <c r="Q72" s="157"/>
      <c r="R72"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72" s="157"/>
    </row>
    <row r="73" spans="2:19" ht="31.5" customHeight="1" x14ac:dyDescent="0.25">
      <c r="B73" s="11">
        <v>15</v>
      </c>
      <c r="C73" s="72" t="str">
        <f>LEFT(_xlfn.XLOOKUP(tblImpactAssessment14[[#This Row],[ID]],tblTopicMapping[ID],tblTopicMapping[Dimension]),1)</f>
        <v>E</v>
      </c>
      <c r="D73" s="5" t="str">
        <f>_xlfn.XLOOKUP(tblImpactAssessment14[[#This Row],[ID]],tblTopicMapping[ID],tblTopicMapping[Organization''s Topic])</f>
        <v>Soil Health &amp; Quality</v>
      </c>
      <c r="E73" s="5" t="str">
        <f>IFERROR(IF(_xlfn.XLOOKUP(tblImpactAssessment14[[#This Row],[ID]],tblTopicMapping[ID],tblTopicMapping[Relevant to Organization])=0,"",_xlfn.XLOOKUP(tblImpactAssessment14[[#This Row],[ID]],tblTopicMapping[ID],tblTopicMapping[Relevant to Organization])),"")</f>
        <v/>
      </c>
      <c r="F73" s="157"/>
      <c r="G73" s="27" t="s">
        <v>437</v>
      </c>
      <c r="H73" s="157"/>
      <c r="I73" s="157"/>
      <c r="J73" s="157"/>
      <c r="K73" s="157"/>
      <c r="L73" s="157"/>
      <c r="M73" s="157"/>
      <c r="N73" s="2" t="str">
        <f>_xlfn.IFNA(_xlfn.XLOOKUP(tblImpactAssessment14[[#This Row],[Magnitude]],tblMagnitude[Numbered Label],tblMagnitude[Value])*_xlfn.XLOOKUP(tblImpactAssessment14[[#This Row],[Likelihood]],tblLikelihoodRO[Numbered Label],tblLikelihoodRO[Value]),"")</f>
        <v/>
      </c>
      <c r="O73" s="157"/>
      <c r="P73" s="2" t="str" cm="1">
        <f t="array" ref="P73">IF(N73&lt;&gt;"",IFERROR(INDEX(_xlfn._xlws.FILTER(tblROSignificance[],(tblROSignificance[Low]=tblImpactAssessment14[[#This Row],[R/O Score]])+(tblROSignificance[High]=tblImpactAssessment14[[#This Row],[R/O Score]])),,6),""),"")</f>
        <v/>
      </c>
      <c r="Q73" s="157"/>
      <c r="R73"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73" s="157"/>
    </row>
    <row r="74" spans="2:19" ht="31.5" customHeight="1" x14ac:dyDescent="0.25">
      <c r="B74" s="11">
        <v>15</v>
      </c>
      <c r="C74" s="72" t="str">
        <f>LEFT(_xlfn.XLOOKUP(tblImpactAssessment14[[#This Row],[ID]],tblTopicMapping[ID],tblTopicMapping[Dimension]),1)</f>
        <v>E</v>
      </c>
      <c r="D74" s="5" t="str">
        <f>_xlfn.XLOOKUP(tblImpactAssessment14[[#This Row],[ID]],tblTopicMapping[ID],tblTopicMapping[Organization''s Topic])</f>
        <v>Soil Health &amp; Quality</v>
      </c>
      <c r="E74" s="5" t="str">
        <f>IFERROR(IF(_xlfn.XLOOKUP(tblImpactAssessment14[[#This Row],[ID]],tblTopicMapping[ID],tblTopicMapping[Relevant to Organization])=0,"",_xlfn.XLOOKUP(tblImpactAssessment14[[#This Row],[ID]],tblTopicMapping[ID],tblTopicMapping[Relevant to Organization])),"")</f>
        <v/>
      </c>
      <c r="F74" s="157"/>
      <c r="G74" s="27" t="s">
        <v>438</v>
      </c>
      <c r="H74" s="157"/>
      <c r="I74" s="157"/>
      <c r="J74" s="157"/>
      <c r="K74" s="157"/>
      <c r="L74" s="157"/>
      <c r="M74" s="157"/>
      <c r="N74" s="2" t="str">
        <f>_xlfn.IFNA(_xlfn.XLOOKUP(tblImpactAssessment14[[#This Row],[Magnitude]],tblMagnitude[Numbered Label],tblMagnitude[Value])*_xlfn.XLOOKUP(tblImpactAssessment14[[#This Row],[Likelihood]],tblLikelihoodRO[Numbered Label],tblLikelihoodRO[Value]),"")</f>
        <v/>
      </c>
      <c r="O74" s="157"/>
      <c r="P74" s="2" t="str" cm="1">
        <f t="array" ref="P74">IF(N74&lt;&gt;"",IFERROR(INDEX(_xlfn._xlws.FILTER(tblROSignificance[],(tblROSignificance[Low]=tblImpactAssessment14[[#This Row],[R/O Score]])+(tblROSignificance[High]=tblImpactAssessment14[[#This Row],[R/O Score]])),,6),""),"")</f>
        <v/>
      </c>
      <c r="Q74" s="157"/>
      <c r="R74"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74" s="157"/>
    </row>
    <row r="75" spans="2:19" ht="31.5" customHeight="1" x14ac:dyDescent="0.25">
      <c r="B75" s="11">
        <v>16</v>
      </c>
      <c r="C75" s="72" t="str">
        <f>LEFT(_xlfn.XLOOKUP(tblImpactAssessment14[[#This Row],[ID]],tblTopicMapping[ID],tblTopicMapping[Dimension]),1)</f>
        <v>E</v>
      </c>
      <c r="D75" s="5" t="str">
        <f>_xlfn.XLOOKUP(tblImpactAssessment14[[#This Row],[ID]],tblTopicMapping[ID],tblTopicMapping[Organization''s Topic])</f>
        <v>Waste &amp; Resource Recovery</v>
      </c>
      <c r="E75" s="5" t="str">
        <f>IFERROR(IF(_xlfn.XLOOKUP(tblImpactAssessment14[[#This Row],[ID]],tblTopicMapping[ID],tblTopicMapping[Relevant to Organization])=0,"",_xlfn.XLOOKUP(tblImpactAssessment14[[#This Row],[ID]],tblTopicMapping[ID],tblTopicMapping[Relevant to Organization])),"")</f>
        <v/>
      </c>
      <c r="F75" s="157"/>
      <c r="G75" s="1" t="s">
        <v>305</v>
      </c>
      <c r="H75" s="157"/>
      <c r="I75" s="157"/>
      <c r="J75" s="157"/>
      <c r="K75" s="157"/>
      <c r="L75" s="157"/>
      <c r="M75" s="157"/>
      <c r="N75" s="2" t="str">
        <f>_xlfn.IFNA(_xlfn.XLOOKUP(tblImpactAssessment14[[#This Row],[Magnitude]],tblMagnitude[Numbered Label],tblMagnitude[Value])*_xlfn.XLOOKUP(tblImpactAssessment14[[#This Row],[Likelihood]],tblLikelihoodRO[Numbered Label],tblLikelihoodRO[Value]),"")</f>
        <v/>
      </c>
      <c r="O75" s="157"/>
      <c r="P75" s="2" t="str" cm="1">
        <f t="array" ref="P75">IF(N75&lt;&gt;"",IFERROR(INDEX(_xlfn._xlws.FILTER(tblROSignificance[],(tblROSignificance[Low]=tblImpactAssessment14[[#This Row],[R/O Score]])+(tblROSignificance[High]=tblImpactAssessment14[[#This Row],[R/O Score]])),,6),""),"")</f>
        <v/>
      </c>
      <c r="Q75" s="157"/>
      <c r="R75"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75" s="157"/>
    </row>
    <row r="76" spans="2:19" ht="31.5" customHeight="1" x14ac:dyDescent="0.25">
      <c r="B76" s="11">
        <v>16</v>
      </c>
      <c r="C76" s="72" t="str">
        <f>LEFT(_xlfn.XLOOKUP(tblImpactAssessment14[[#This Row],[ID]],tblTopicMapping[ID],tblTopicMapping[Dimension]),1)</f>
        <v>E</v>
      </c>
      <c r="D76" s="5" t="str">
        <f>_xlfn.XLOOKUP(tblImpactAssessment14[[#This Row],[ID]],tblTopicMapping[ID],tblTopicMapping[Organization''s Topic])</f>
        <v>Waste &amp; Resource Recovery</v>
      </c>
      <c r="E76" s="5" t="str">
        <f>IFERROR(IF(_xlfn.XLOOKUP(tblImpactAssessment14[[#This Row],[ID]],tblTopicMapping[ID],tblTopicMapping[Relevant to Organization])=0,"",_xlfn.XLOOKUP(tblImpactAssessment14[[#This Row],[ID]],tblTopicMapping[ID],tblTopicMapping[Relevant to Organization])),"")</f>
        <v/>
      </c>
      <c r="F76" s="157"/>
      <c r="G76" s="1" t="s">
        <v>439</v>
      </c>
      <c r="H76" s="157"/>
      <c r="I76" s="157"/>
      <c r="J76" s="157"/>
      <c r="K76" s="157"/>
      <c r="L76" s="157"/>
      <c r="M76" s="157"/>
      <c r="N76" s="2" t="str">
        <f>_xlfn.IFNA(_xlfn.XLOOKUP(tblImpactAssessment14[[#This Row],[Magnitude]],tblMagnitude[Numbered Label],tblMagnitude[Value])*_xlfn.XLOOKUP(tblImpactAssessment14[[#This Row],[Likelihood]],tblLikelihoodRO[Numbered Label],tblLikelihoodRO[Value]),"")</f>
        <v/>
      </c>
      <c r="O76" s="157"/>
      <c r="P76" s="2" t="str" cm="1">
        <f t="array" ref="P76">IF(N76&lt;&gt;"",IFERROR(INDEX(_xlfn._xlws.FILTER(tblROSignificance[],(tblROSignificance[Low]=tblImpactAssessment14[[#This Row],[R/O Score]])+(tblROSignificance[High]=tblImpactAssessment14[[#This Row],[R/O Score]])),,6),""),"")</f>
        <v/>
      </c>
      <c r="Q76" s="157"/>
      <c r="R76"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76" s="157"/>
    </row>
    <row r="77" spans="2:19" ht="31.5" customHeight="1" x14ac:dyDescent="0.25">
      <c r="B77" s="11">
        <v>16</v>
      </c>
      <c r="C77" s="72" t="str">
        <f>LEFT(_xlfn.XLOOKUP(tblImpactAssessment14[[#This Row],[ID]],tblTopicMapping[ID],tblTopicMapping[Dimension]),1)</f>
        <v>E</v>
      </c>
      <c r="D77" s="5" t="str">
        <f>_xlfn.XLOOKUP(tblImpactAssessment14[[#This Row],[ID]],tblTopicMapping[ID],tblTopicMapping[Organization''s Topic])</f>
        <v>Waste &amp; Resource Recovery</v>
      </c>
      <c r="E77" s="5" t="str">
        <f>IFERROR(IF(_xlfn.XLOOKUP(tblImpactAssessment14[[#This Row],[ID]],tblTopicMapping[ID],tblTopicMapping[Relevant to Organization])=0,"",_xlfn.XLOOKUP(tblImpactAssessment14[[#This Row],[ID]],tblTopicMapping[ID],tblTopicMapping[Relevant to Organization])),"")</f>
        <v/>
      </c>
      <c r="F77" s="157"/>
      <c r="G77" s="1" t="s">
        <v>440</v>
      </c>
      <c r="H77" s="157"/>
      <c r="I77" s="157"/>
      <c r="J77" s="157"/>
      <c r="K77" s="157"/>
      <c r="L77" s="157"/>
      <c r="M77" s="157"/>
      <c r="N77" s="2" t="str">
        <f>_xlfn.IFNA(_xlfn.XLOOKUP(tblImpactAssessment14[[#This Row],[Magnitude]],tblMagnitude[Numbered Label],tblMagnitude[Value])*_xlfn.XLOOKUP(tblImpactAssessment14[[#This Row],[Likelihood]],tblLikelihoodRO[Numbered Label],tblLikelihoodRO[Value]),"")</f>
        <v/>
      </c>
      <c r="O77" s="157"/>
      <c r="P77" s="2" t="str" cm="1">
        <f t="array" ref="P77">IF(N77&lt;&gt;"",IFERROR(INDEX(_xlfn._xlws.FILTER(tblROSignificance[],(tblROSignificance[Low]=tblImpactAssessment14[[#This Row],[R/O Score]])+(tblROSignificance[High]=tblImpactAssessment14[[#This Row],[R/O Score]])),,6),""),"")</f>
        <v/>
      </c>
      <c r="Q77" s="157"/>
      <c r="R77"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77" s="157"/>
    </row>
    <row r="78" spans="2:19" ht="31.5" customHeight="1" x14ac:dyDescent="0.25">
      <c r="B78" s="11">
        <v>16</v>
      </c>
      <c r="C78" s="72" t="str">
        <f>LEFT(_xlfn.XLOOKUP(tblImpactAssessment14[[#This Row],[ID]],tblTopicMapping[ID],tblTopicMapping[Dimension]),1)</f>
        <v>E</v>
      </c>
      <c r="D78" s="5" t="str">
        <f>_xlfn.XLOOKUP(tblImpactAssessment14[[#This Row],[ID]],tblTopicMapping[ID],tblTopicMapping[Organization''s Topic])</f>
        <v>Waste &amp; Resource Recovery</v>
      </c>
      <c r="E78" s="5" t="str">
        <f>IFERROR(IF(_xlfn.XLOOKUP(tblImpactAssessment14[[#This Row],[ID]],tblTopicMapping[ID],tblTopicMapping[Relevant to Organization])=0,"",_xlfn.XLOOKUP(tblImpactAssessment14[[#This Row],[ID]],tblTopicMapping[ID],tblTopicMapping[Relevant to Organization])),"")</f>
        <v/>
      </c>
      <c r="F78" s="157"/>
      <c r="G78" s="1" t="s">
        <v>441</v>
      </c>
      <c r="H78" s="157"/>
      <c r="I78" s="157"/>
      <c r="J78" s="157"/>
      <c r="K78" s="157"/>
      <c r="L78" s="157"/>
      <c r="M78" s="157"/>
      <c r="N78" s="2" t="str">
        <f>_xlfn.IFNA(_xlfn.XLOOKUP(tblImpactAssessment14[[#This Row],[Magnitude]],tblMagnitude[Numbered Label],tblMagnitude[Value])*_xlfn.XLOOKUP(tblImpactAssessment14[[#This Row],[Likelihood]],tblLikelihoodRO[Numbered Label],tblLikelihoodRO[Value]),"")</f>
        <v/>
      </c>
      <c r="O78" s="157"/>
      <c r="P78" s="2" t="str" cm="1">
        <f t="array" ref="P78">IF(N78&lt;&gt;"",IFERROR(INDEX(_xlfn._xlws.FILTER(tblROSignificance[],(tblROSignificance[Low]=tblImpactAssessment14[[#This Row],[R/O Score]])+(tblROSignificance[High]=tblImpactAssessment14[[#This Row],[R/O Score]])),,6),""),"")</f>
        <v/>
      </c>
      <c r="Q78" s="157"/>
      <c r="R78"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78" s="157"/>
    </row>
    <row r="79" spans="2:19" ht="31.5" customHeight="1" x14ac:dyDescent="0.25">
      <c r="B79" s="11">
        <v>17</v>
      </c>
      <c r="C79" s="72" t="str">
        <f>LEFT(_xlfn.XLOOKUP(tblImpactAssessment14[[#This Row],[ID]],tblTopicMapping[ID],tblTopicMapping[Dimension]),1)</f>
        <v>S</v>
      </c>
      <c r="D79" s="5" t="str">
        <f>_xlfn.XLOOKUP(tblImpactAssessment14[[#This Row],[ID]],tblTopicMapping[ID],tblTopicMapping[Organization''s Topic])</f>
        <v>Working Conditions &amp; Labor Practices</v>
      </c>
      <c r="E79" s="5" t="str">
        <f>IFERROR(IF(_xlfn.XLOOKUP(tblImpactAssessment14[[#This Row],[ID]],tblTopicMapping[ID],tblTopicMapping[Relevant to Organization])=0,"",_xlfn.XLOOKUP(tblImpactAssessment14[[#This Row],[ID]],tblTopicMapping[ID],tblTopicMapping[Relevant to Organization])),"")</f>
        <v/>
      </c>
      <c r="F79" s="157"/>
      <c r="G79" s="1" t="s">
        <v>306</v>
      </c>
      <c r="H79" s="157"/>
      <c r="I79" s="157"/>
      <c r="J79" s="157"/>
      <c r="K79" s="157"/>
      <c r="L79" s="157"/>
      <c r="M79" s="157"/>
      <c r="N79" s="2" t="str">
        <f>_xlfn.IFNA(_xlfn.XLOOKUP(tblImpactAssessment14[[#This Row],[Magnitude]],tblMagnitude[Numbered Label],tblMagnitude[Value])*_xlfn.XLOOKUP(tblImpactAssessment14[[#This Row],[Likelihood]],tblLikelihoodRO[Numbered Label],tblLikelihoodRO[Value]),"")</f>
        <v/>
      </c>
      <c r="O79" s="157"/>
      <c r="P79" s="2" t="str" cm="1">
        <f t="array" ref="P79">IF(N79&lt;&gt;"",IFERROR(INDEX(_xlfn._xlws.FILTER(tblROSignificance[],(tblROSignificance[Low]=tblImpactAssessment14[[#This Row],[R/O Score]])+(tblROSignificance[High]=tblImpactAssessment14[[#This Row],[R/O Score]])),,6),""),"")</f>
        <v/>
      </c>
      <c r="Q79" s="157"/>
      <c r="R79"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79" s="157"/>
    </row>
    <row r="80" spans="2:19" ht="31.5" customHeight="1" x14ac:dyDescent="0.25">
      <c r="B80" s="11">
        <v>17</v>
      </c>
      <c r="C80" s="72" t="str">
        <f>LEFT(_xlfn.XLOOKUP(tblImpactAssessment14[[#This Row],[ID]],tblTopicMapping[ID],tblTopicMapping[Dimension]),1)</f>
        <v>S</v>
      </c>
      <c r="D80" s="5" t="str">
        <f>_xlfn.XLOOKUP(tblImpactAssessment14[[#This Row],[ID]],tblTopicMapping[ID],tblTopicMapping[Organization''s Topic])</f>
        <v>Working Conditions &amp; Labor Practices</v>
      </c>
      <c r="E80" s="5" t="str">
        <f>IFERROR(IF(_xlfn.XLOOKUP(tblImpactAssessment14[[#This Row],[ID]],tblTopicMapping[ID],tblTopicMapping[Relevant to Organization])=0,"",_xlfn.XLOOKUP(tblImpactAssessment14[[#This Row],[ID]],tblTopicMapping[ID],tblTopicMapping[Relevant to Organization])),"")</f>
        <v/>
      </c>
      <c r="F80" s="157"/>
      <c r="G80" s="1" t="s">
        <v>442</v>
      </c>
      <c r="H80" s="157"/>
      <c r="I80" s="157"/>
      <c r="J80" s="157"/>
      <c r="K80" s="157"/>
      <c r="L80" s="157"/>
      <c r="M80" s="157"/>
      <c r="N80" s="2" t="str">
        <f>_xlfn.IFNA(_xlfn.XLOOKUP(tblImpactAssessment14[[#This Row],[Magnitude]],tblMagnitude[Numbered Label],tblMagnitude[Value])*_xlfn.XLOOKUP(tblImpactAssessment14[[#This Row],[Likelihood]],tblLikelihoodRO[Numbered Label],tblLikelihoodRO[Value]),"")</f>
        <v/>
      </c>
      <c r="O80" s="157"/>
      <c r="P80" s="2" t="str" cm="1">
        <f t="array" ref="P80">IF(N80&lt;&gt;"",IFERROR(INDEX(_xlfn._xlws.FILTER(tblROSignificance[],(tblROSignificance[Low]=tblImpactAssessment14[[#This Row],[R/O Score]])+(tblROSignificance[High]=tblImpactAssessment14[[#This Row],[R/O Score]])),,6),""),"")</f>
        <v/>
      </c>
      <c r="Q80" s="157"/>
      <c r="R80"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80" s="157"/>
    </row>
    <row r="81" spans="2:19" ht="31.5" customHeight="1" x14ac:dyDescent="0.25">
      <c r="B81" s="11">
        <v>17</v>
      </c>
      <c r="C81" s="72" t="str">
        <f>LEFT(_xlfn.XLOOKUP(tblImpactAssessment14[[#This Row],[ID]],tblTopicMapping[ID],tblTopicMapping[Dimension]),1)</f>
        <v>S</v>
      </c>
      <c r="D81" s="5" t="str">
        <f>_xlfn.XLOOKUP(tblImpactAssessment14[[#This Row],[ID]],tblTopicMapping[ID],tblTopicMapping[Organization''s Topic])</f>
        <v>Working Conditions &amp; Labor Practices</v>
      </c>
      <c r="E81" s="5" t="str">
        <f>IFERROR(IF(_xlfn.XLOOKUP(tblImpactAssessment14[[#This Row],[ID]],tblTopicMapping[ID],tblTopicMapping[Relevant to Organization])=0,"",_xlfn.XLOOKUP(tblImpactAssessment14[[#This Row],[ID]],tblTopicMapping[ID],tblTopicMapping[Relevant to Organization])),"")</f>
        <v/>
      </c>
      <c r="F81" s="157"/>
      <c r="G81" s="1" t="s">
        <v>443</v>
      </c>
      <c r="H81" s="157"/>
      <c r="I81" s="157"/>
      <c r="J81" s="157"/>
      <c r="K81" s="157"/>
      <c r="L81" s="157"/>
      <c r="M81" s="157"/>
      <c r="N81" s="2" t="str">
        <f>_xlfn.IFNA(_xlfn.XLOOKUP(tblImpactAssessment14[[#This Row],[Magnitude]],tblMagnitude[Numbered Label],tblMagnitude[Value])*_xlfn.XLOOKUP(tblImpactAssessment14[[#This Row],[Likelihood]],tblLikelihoodRO[Numbered Label],tblLikelihoodRO[Value]),"")</f>
        <v/>
      </c>
      <c r="O81" s="157"/>
      <c r="P81" s="2" t="str" cm="1">
        <f t="array" ref="P81">IF(N81&lt;&gt;"",IFERROR(INDEX(_xlfn._xlws.FILTER(tblROSignificance[],(tblROSignificance[Low]=tblImpactAssessment14[[#This Row],[R/O Score]])+(tblROSignificance[High]=tblImpactAssessment14[[#This Row],[R/O Score]])),,6),""),"")</f>
        <v/>
      </c>
      <c r="Q81" s="157"/>
      <c r="R81"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81" s="157"/>
    </row>
    <row r="82" spans="2:19" ht="31.5" customHeight="1" x14ac:dyDescent="0.25">
      <c r="B82" s="11">
        <v>17</v>
      </c>
      <c r="C82" s="72" t="str">
        <f>LEFT(_xlfn.XLOOKUP(tblImpactAssessment14[[#This Row],[ID]],tblTopicMapping[ID],tblTopicMapping[Dimension]),1)</f>
        <v>S</v>
      </c>
      <c r="D82" s="5" t="str">
        <f>_xlfn.XLOOKUP(tblImpactAssessment14[[#This Row],[ID]],tblTopicMapping[ID],tblTopicMapping[Organization''s Topic])</f>
        <v>Working Conditions &amp; Labor Practices</v>
      </c>
      <c r="E82" s="5" t="str">
        <f>IFERROR(IF(_xlfn.XLOOKUP(tblImpactAssessment14[[#This Row],[ID]],tblTopicMapping[ID],tblTopicMapping[Relevant to Organization])=0,"",_xlfn.XLOOKUP(tblImpactAssessment14[[#This Row],[ID]],tblTopicMapping[ID],tblTopicMapping[Relevant to Organization])),"")</f>
        <v/>
      </c>
      <c r="F82" s="157"/>
      <c r="G82" s="1" t="s">
        <v>444</v>
      </c>
      <c r="H82" s="157"/>
      <c r="I82" s="157"/>
      <c r="J82" s="157"/>
      <c r="K82" s="157"/>
      <c r="L82" s="157"/>
      <c r="M82" s="157"/>
      <c r="N82" s="2" t="str">
        <f>_xlfn.IFNA(_xlfn.XLOOKUP(tblImpactAssessment14[[#This Row],[Magnitude]],tblMagnitude[Numbered Label],tblMagnitude[Value])*_xlfn.XLOOKUP(tblImpactAssessment14[[#This Row],[Likelihood]],tblLikelihoodRO[Numbered Label],tblLikelihoodRO[Value]),"")</f>
        <v/>
      </c>
      <c r="O82" s="157"/>
      <c r="P82" s="2" t="str" cm="1">
        <f t="array" ref="P82">IF(N82&lt;&gt;"",IFERROR(INDEX(_xlfn._xlws.FILTER(tblROSignificance[],(tblROSignificance[Low]=tblImpactAssessment14[[#This Row],[R/O Score]])+(tblROSignificance[High]=tblImpactAssessment14[[#This Row],[R/O Score]])),,6),""),"")</f>
        <v/>
      </c>
      <c r="Q82" s="157"/>
      <c r="R82"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82" s="157"/>
    </row>
    <row r="83" spans="2:19" ht="31.5" customHeight="1" x14ac:dyDescent="0.25">
      <c r="B83" s="11">
        <v>18</v>
      </c>
      <c r="C83" s="72" t="str">
        <f>LEFT(_xlfn.XLOOKUP(tblImpactAssessment14[[#This Row],[ID]],tblTopicMapping[ID],tblTopicMapping[Dimension]),1)</f>
        <v>E</v>
      </c>
      <c r="D83" s="5" t="str">
        <f>_xlfn.XLOOKUP(tblImpactAssessment14[[#This Row],[ID]],tblTopicMapping[ID],tblTopicMapping[Organization''s Topic])</f>
        <v>Air Quality</v>
      </c>
      <c r="E83" s="5" t="str">
        <f>IFERROR(IF(_xlfn.XLOOKUP(tblImpactAssessment14[[#This Row],[ID]],tblTopicMapping[ID],tblTopicMapping[Relevant to Organization])=0,"",_xlfn.XLOOKUP(tblImpactAssessment14[[#This Row],[ID]],tblTopicMapping[ID],tblTopicMapping[Relevant to Organization])),"")</f>
        <v/>
      </c>
      <c r="F83" s="157"/>
      <c r="G83" s="1" t="s">
        <v>307</v>
      </c>
      <c r="H83" s="157"/>
      <c r="I83" s="157"/>
      <c r="J83" s="157"/>
      <c r="K83" s="157"/>
      <c r="L83" s="157"/>
      <c r="M83" s="157"/>
      <c r="N83" s="2" t="str">
        <f>_xlfn.IFNA(_xlfn.XLOOKUP(tblImpactAssessment14[[#This Row],[Magnitude]],tblMagnitude[Numbered Label],tblMagnitude[Value])*_xlfn.XLOOKUP(tblImpactAssessment14[[#This Row],[Likelihood]],tblLikelihoodRO[Numbered Label],tblLikelihoodRO[Value]),"")</f>
        <v/>
      </c>
      <c r="O83" s="157"/>
      <c r="P83" s="2" t="str" cm="1">
        <f t="array" ref="P83">IF(N83&lt;&gt;"",IFERROR(INDEX(_xlfn._xlws.FILTER(tblROSignificance[],(tblROSignificance[Low]=tblImpactAssessment14[[#This Row],[R/O Score]])+(tblROSignificance[High]=tblImpactAssessment14[[#This Row],[R/O Score]])),,6),""),"")</f>
        <v/>
      </c>
      <c r="Q83" s="157"/>
      <c r="R83"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83" s="157"/>
    </row>
    <row r="84" spans="2:19" ht="31.5" customHeight="1" x14ac:dyDescent="0.25">
      <c r="B84" s="11">
        <v>18</v>
      </c>
      <c r="C84" s="72" t="str">
        <f>LEFT(_xlfn.XLOOKUP(tblImpactAssessment14[[#This Row],[ID]],tblTopicMapping[ID],tblTopicMapping[Dimension]),1)</f>
        <v>E</v>
      </c>
      <c r="D84" s="5" t="str">
        <f>_xlfn.XLOOKUP(tblImpactAssessment14[[#This Row],[ID]],tblTopicMapping[ID],tblTopicMapping[Organization''s Topic])</f>
        <v>Air Quality</v>
      </c>
      <c r="E84" s="5" t="str">
        <f>IFERROR(IF(_xlfn.XLOOKUP(tblImpactAssessment14[[#This Row],[ID]],tblTopicMapping[ID],tblTopicMapping[Relevant to Organization])=0,"",_xlfn.XLOOKUP(tblImpactAssessment14[[#This Row],[ID]],tblTopicMapping[ID],tblTopicMapping[Relevant to Organization])),"")</f>
        <v/>
      </c>
      <c r="F84" s="157"/>
      <c r="G84" s="1" t="s">
        <v>445</v>
      </c>
      <c r="H84" s="157"/>
      <c r="I84" s="157"/>
      <c r="J84" s="157"/>
      <c r="K84" s="157"/>
      <c r="L84" s="157"/>
      <c r="M84" s="157"/>
      <c r="N84" s="2" t="str">
        <f>_xlfn.IFNA(_xlfn.XLOOKUP(tblImpactAssessment14[[#This Row],[Magnitude]],tblMagnitude[Numbered Label],tblMagnitude[Value])*_xlfn.XLOOKUP(tblImpactAssessment14[[#This Row],[Likelihood]],tblLikelihoodRO[Numbered Label],tblLikelihoodRO[Value]),"")</f>
        <v/>
      </c>
      <c r="O84" s="157"/>
      <c r="P84" s="2" t="str" cm="1">
        <f t="array" ref="P84">IF(N84&lt;&gt;"",IFERROR(INDEX(_xlfn._xlws.FILTER(tblROSignificance[],(tblROSignificance[Low]=tblImpactAssessment14[[#This Row],[R/O Score]])+(tblROSignificance[High]=tblImpactAssessment14[[#This Row],[R/O Score]])),,6),""),"")</f>
        <v/>
      </c>
      <c r="Q84" s="157"/>
      <c r="R84"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84" s="157"/>
    </row>
    <row r="85" spans="2:19" ht="31.5" customHeight="1" x14ac:dyDescent="0.25">
      <c r="B85" s="11">
        <v>18</v>
      </c>
      <c r="C85" s="72" t="str">
        <f>LEFT(_xlfn.XLOOKUP(tblImpactAssessment14[[#This Row],[ID]],tblTopicMapping[ID],tblTopicMapping[Dimension]),1)</f>
        <v>E</v>
      </c>
      <c r="D85" s="5" t="str">
        <f>_xlfn.XLOOKUP(tblImpactAssessment14[[#This Row],[ID]],tblTopicMapping[ID],tblTopicMapping[Organization''s Topic])</f>
        <v>Air Quality</v>
      </c>
      <c r="E85" s="5" t="str">
        <f>IFERROR(IF(_xlfn.XLOOKUP(tblImpactAssessment14[[#This Row],[ID]],tblTopicMapping[ID],tblTopicMapping[Relevant to Organization])=0,"",_xlfn.XLOOKUP(tblImpactAssessment14[[#This Row],[ID]],tblTopicMapping[ID],tblTopicMapping[Relevant to Organization])),"")</f>
        <v/>
      </c>
      <c r="F85" s="157"/>
      <c r="G85" s="1" t="s">
        <v>446</v>
      </c>
      <c r="H85" s="157"/>
      <c r="I85" s="157"/>
      <c r="J85" s="157"/>
      <c r="K85" s="157"/>
      <c r="L85" s="157"/>
      <c r="M85" s="157"/>
      <c r="N85" s="2" t="str">
        <f>_xlfn.IFNA(_xlfn.XLOOKUP(tblImpactAssessment14[[#This Row],[Magnitude]],tblMagnitude[Numbered Label],tblMagnitude[Value])*_xlfn.XLOOKUP(tblImpactAssessment14[[#This Row],[Likelihood]],tblLikelihoodRO[Numbered Label],tblLikelihoodRO[Value]),"")</f>
        <v/>
      </c>
      <c r="O85" s="157"/>
      <c r="P85" s="2" t="str" cm="1">
        <f t="array" ref="P85">IF(N85&lt;&gt;"",IFERROR(INDEX(_xlfn._xlws.FILTER(tblROSignificance[],(tblROSignificance[Low]=tblImpactAssessment14[[#This Row],[R/O Score]])+(tblROSignificance[High]=tblImpactAssessment14[[#This Row],[R/O Score]])),,6),""),"")</f>
        <v/>
      </c>
      <c r="Q85" s="157"/>
      <c r="R85"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85" s="157"/>
    </row>
    <row r="86" spans="2:19" ht="31.5" customHeight="1" x14ac:dyDescent="0.25">
      <c r="B86" s="11">
        <v>18</v>
      </c>
      <c r="C86" s="72" t="str">
        <f>LEFT(_xlfn.XLOOKUP(tblImpactAssessment14[[#This Row],[ID]],tblTopicMapping[ID],tblTopicMapping[Dimension]),1)</f>
        <v>E</v>
      </c>
      <c r="D86" s="5" t="str">
        <f>_xlfn.XLOOKUP(tblImpactAssessment14[[#This Row],[ID]],tblTopicMapping[ID],tblTopicMapping[Organization''s Topic])</f>
        <v>Air Quality</v>
      </c>
      <c r="E86" s="5" t="str">
        <f>IFERROR(IF(_xlfn.XLOOKUP(tblImpactAssessment14[[#This Row],[ID]],tblTopicMapping[ID],tblTopicMapping[Relevant to Organization])=0,"",_xlfn.XLOOKUP(tblImpactAssessment14[[#This Row],[ID]],tblTopicMapping[ID],tblTopicMapping[Relevant to Organization])),"")</f>
        <v/>
      </c>
      <c r="F86" s="157"/>
      <c r="G86" s="1" t="s">
        <v>447</v>
      </c>
      <c r="H86" s="157"/>
      <c r="I86" s="157"/>
      <c r="J86" s="157"/>
      <c r="K86" s="157"/>
      <c r="L86" s="157"/>
      <c r="M86" s="157"/>
      <c r="N86" s="2" t="str">
        <f>_xlfn.IFNA(_xlfn.XLOOKUP(tblImpactAssessment14[[#This Row],[Magnitude]],tblMagnitude[Numbered Label],tblMagnitude[Value])*_xlfn.XLOOKUP(tblImpactAssessment14[[#This Row],[Likelihood]],tblLikelihoodRO[Numbered Label],tblLikelihoodRO[Value]),"")</f>
        <v/>
      </c>
      <c r="O86" s="157"/>
      <c r="P86" s="2" t="str" cm="1">
        <f t="array" ref="P86">IF(N86&lt;&gt;"",IFERROR(INDEX(_xlfn._xlws.FILTER(tblROSignificance[],(tblROSignificance[Low]=tblImpactAssessment14[[#This Row],[R/O Score]])+(tblROSignificance[High]=tblImpactAssessment14[[#This Row],[R/O Score]])),,6),""),"")</f>
        <v/>
      </c>
      <c r="Q86" s="157"/>
      <c r="R86"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86" s="157"/>
    </row>
    <row r="87" spans="2:19" ht="31.5" customHeight="1" x14ac:dyDescent="0.25">
      <c r="B87" s="11">
        <v>19</v>
      </c>
      <c r="C87" s="72" t="str">
        <f>LEFT(_xlfn.XLOOKUP(tblImpactAssessment14[[#This Row],[ID]],tblTopicMapping[ID],tblTopicMapping[Dimension]),1)</f>
        <v>E</v>
      </c>
      <c r="D87" s="5" t="str">
        <f>_xlfn.XLOOKUP(tblImpactAssessment14[[#This Row],[ID]],tblTopicMapping[ID],tblTopicMapping[Organization''s Topic])</f>
        <v>Biodiversity</v>
      </c>
      <c r="E87" s="5" t="str">
        <f>IFERROR(IF(_xlfn.XLOOKUP(tblImpactAssessment14[[#This Row],[ID]],tblTopicMapping[ID],tblTopicMapping[Relevant to Organization])=0,"",_xlfn.XLOOKUP(tblImpactAssessment14[[#This Row],[ID]],tblTopicMapping[ID],tblTopicMapping[Relevant to Organization])),"")</f>
        <v/>
      </c>
      <c r="F87" s="157"/>
      <c r="G87" s="1" t="s">
        <v>338</v>
      </c>
      <c r="H87" s="157"/>
      <c r="I87" s="157"/>
      <c r="J87" s="157"/>
      <c r="K87" s="157"/>
      <c r="L87" s="157"/>
      <c r="M87" s="157"/>
      <c r="N87" s="2" t="str">
        <f>_xlfn.IFNA(_xlfn.XLOOKUP(tblImpactAssessment14[[#This Row],[Magnitude]],tblMagnitude[Numbered Label],tblMagnitude[Value])*_xlfn.XLOOKUP(tblImpactAssessment14[[#This Row],[Likelihood]],tblLikelihoodRO[Numbered Label],tblLikelihoodRO[Value]),"")</f>
        <v/>
      </c>
      <c r="O87" s="157"/>
      <c r="P87" s="2" t="str" cm="1">
        <f t="array" ref="P87">IF(N87&lt;&gt;"",IFERROR(INDEX(_xlfn._xlws.FILTER(tblROSignificance[],(tblROSignificance[Low]=tblImpactAssessment14[[#This Row],[R/O Score]])+(tblROSignificance[High]=tblImpactAssessment14[[#This Row],[R/O Score]])),,6),""),"")</f>
        <v/>
      </c>
      <c r="Q87" s="157"/>
      <c r="R87"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87" s="157"/>
    </row>
    <row r="88" spans="2:19" ht="31.5" customHeight="1" x14ac:dyDescent="0.25">
      <c r="B88" s="11">
        <v>19</v>
      </c>
      <c r="C88" s="72" t="str">
        <f>LEFT(_xlfn.XLOOKUP(tblImpactAssessment14[[#This Row],[ID]],tblTopicMapping[ID],tblTopicMapping[Dimension]),1)</f>
        <v>E</v>
      </c>
      <c r="D88" s="5" t="str">
        <f>_xlfn.XLOOKUP(tblImpactAssessment14[[#This Row],[ID]],tblTopicMapping[ID],tblTopicMapping[Organization''s Topic])</f>
        <v>Biodiversity</v>
      </c>
      <c r="E88" s="5" t="str">
        <f>IFERROR(IF(_xlfn.XLOOKUP(tblImpactAssessment14[[#This Row],[ID]],tblTopicMapping[ID],tblTopicMapping[Relevant to Organization])=0,"",_xlfn.XLOOKUP(tblImpactAssessment14[[#This Row],[ID]],tblTopicMapping[ID],tblTopicMapping[Relevant to Organization])),"")</f>
        <v/>
      </c>
      <c r="F88" s="157"/>
      <c r="G88" s="1" t="s">
        <v>448</v>
      </c>
      <c r="H88" s="157"/>
      <c r="I88" s="157"/>
      <c r="J88" s="157"/>
      <c r="K88" s="157"/>
      <c r="L88" s="157"/>
      <c r="M88" s="157"/>
      <c r="N88" s="2" t="str">
        <f>_xlfn.IFNA(_xlfn.XLOOKUP(tblImpactAssessment14[[#This Row],[Magnitude]],tblMagnitude[Numbered Label],tblMagnitude[Value])*_xlfn.XLOOKUP(tblImpactAssessment14[[#This Row],[Likelihood]],tblLikelihoodRO[Numbered Label],tblLikelihoodRO[Value]),"")</f>
        <v/>
      </c>
      <c r="O88" s="157"/>
      <c r="P88" s="2" t="str" cm="1">
        <f t="array" ref="P88">IF(N88&lt;&gt;"",IFERROR(INDEX(_xlfn._xlws.FILTER(tblROSignificance[],(tblROSignificance[Low]=tblImpactAssessment14[[#This Row],[R/O Score]])+(tblROSignificance[High]=tblImpactAssessment14[[#This Row],[R/O Score]])),,6),""),"")</f>
        <v/>
      </c>
      <c r="Q88" s="157"/>
      <c r="R88"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88" s="157"/>
    </row>
    <row r="89" spans="2:19" ht="31.5" customHeight="1" x14ac:dyDescent="0.25">
      <c r="B89" s="11">
        <v>19</v>
      </c>
      <c r="C89" s="72" t="str">
        <f>LEFT(_xlfn.XLOOKUP(tblImpactAssessment14[[#This Row],[ID]],tblTopicMapping[ID],tblTopicMapping[Dimension]),1)</f>
        <v>E</v>
      </c>
      <c r="D89" s="5" t="str">
        <f>_xlfn.XLOOKUP(tblImpactAssessment14[[#This Row],[ID]],tblTopicMapping[ID],tblTopicMapping[Organization''s Topic])</f>
        <v>Biodiversity</v>
      </c>
      <c r="E89" s="5" t="str">
        <f>IFERROR(IF(_xlfn.XLOOKUP(tblImpactAssessment14[[#This Row],[ID]],tblTopicMapping[ID],tblTopicMapping[Relevant to Organization])=0,"",_xlfn.XLOOKUP(tblImpactAssessment14[[#This Row],[ID]],tblTopicMapping[ID],tblTopicMapping[Relevant to Organization])),"")</f>
        <v/>
      </c>
      <c r="F89" s="157"/>
      <c r="G89" s="1" t="s">
        <v>449</v>
      </c>
      <c r="H89" s="157"/>
      <c r="I89" s="157"/>
      <c r="J89" s="157"/>
      <c r="K89" s="157"/>
      <c r="L89" s="157"/>
      <c r="M89" s="157"/>
      <c r="N89" s="2" t="str">
        <f>_xlfn.IFNA(_xlfn.XLOOKUP(tblImpactAssessment14[[#This Row],[Magnitude]],tblMagnitude[Numbered Label],tblMagnitude[Value])*_xlfn.XLOOKUP(tblImpactAssessment14[[#This Row],[Likelihood]],tblLikelihoodRO[Numbered Label],tblLikelihoodRO[Value]),"")</f>
        <v/>
      </c>
      <c r="O89" s="157"/>
      <c r="P89" s="2" t="str" cm="1">
        <f t="array" ref="P89">IF(N89&lt;&gt;"",IFERROR(INDEX(_xlfn._xlws.FILTER(tblROSignificance[],(tblROSignificance[Low]=tblImpactAssessment14[[#This Row],[R/O Score]])+(tblROSignificance[High]=tblImpactAssessment14[[#This Row],[R/O Score]])),,6),""),"")</f>
        <v/>
      </c>
      <c r="Q89" s="157"/>
      <c r="R89"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89" s="157"/>
    </row>
    <row r="90" spans="2:19" ht="31.5" customHeight="1" x14ac:dyDescent="0.25">
      <c r="B90" s="11">
        <v>19</v>
      </c>
      <c r="C90" s="72" t="str">
        <f>LEFT(_xlfn.XLOOKUP(tblImpactAssessment14[[#This Row],[ID]],tblTopicMapping[ID],tblTopicMapping[Dimension]),1)</f>
        <v>E</v>
      </c>
      <c r="D90" s="5" t="str">
        <f>_xlfn.XLOOKUP(tblImpactAssessment14[[#This Row],[ID]],tblTopicMapping[ID],tblTopicMapping[Organization''s Topic])</f>
        <v>Biodiversity</v>
      </c>
      <c r="E90" s="5" t="str">
        <f>IFERROR(IF(_xlfn.XLOOKUP(tblImpactAssessment14[[#This Row],[ID]],tblTopicMapping[ID],tblTopicMapping[Relevant to Organization])=0,"",_xlfn.XLOOKUP(tblImpactAssessment14[[#This Row],[ID]],tblTopicMapping[ID],tblTopicMapping[Relevant to Organization])),"")</f>
        <v/>
      </c>
      <c r="F90" s="157"/>
      <c r="G90" s="1" t="s">
        <v>450</v>
      </c>
      <c r="H90" s="157"/>
      <c r="I90" s="157"/>
      <c r="J90" s="157"/>
      <c r="K90" s="157"/>
      <c r="L90" s="157"/>
      <c r="M90" s="157"/>
      <c r="N90" s="2" t="str">
        <f>_xlfn.IFNA(_xlfn.XLOOKUP(tblImpactAssessment14[[#This Row],[Magnitude]],tblMagnitude[Numbered Label],tblMagnitude[Value])*_xlfn.XLOOKUP(tblImpactAssessment14[[#This Row],[Likelihood]],tblLikelihoodRO[Numbered Label],tblLikelihoodRO[Value]),"")</f>
        <v/>
      </c>
      <c r="O90" s="157"/>
      <c r="P90" s="2" t="str" cm="1">
        <f t="array" ref="P90">IF(N90&lt;&gt;"",IFERROR(INDEX(_xlfn._xlws.FILTER(tblROSignificance[],(tblROSignificance[Low]=tblImpactAssessment14[[#This Row],[R/O Score]])+(tblROSignificance[High]=tblImpactAssessment14[[#This Row],[R/O Score]])),,6),""),"")</f>
        <v/>
      </c>
      <c r="Q90" s="157"/>
      <c r="R90"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90" s="157"/>
    </row>
    <row r="91" spans="2:19" ht="31.5" customHeight="1" x14ac:dyDescent="0.25">
      <c r="B91" s="11">
        <v>20</v>
      </c>
      <c r="C91" s="72" t="str">
        <f>LEFT(_xlfn.XLOOKUP(tblImpactAssessment14[[#This Row],[ID]],tblTopicMapping[ID],tblTopicMapping[Dimension]),1)</f>
        <v>S</v>
      </c>
      <c r="D91" s="5" t="str">
        <f>_xlfn.XLOOKUP(tblImpactAssessment14[[#This Row],[ID]],tblTopicMapping[ID],tblTopicMapping[Organization''s Topic])</f>
        <v>Community Impact &amp; Engagement</v>
      </c>
      <c r="E91" s="5" t="str">
        <f>IFERROR(IF(_xlfn.XLOOKUP(tblImpactAssessment14[[#This Row],[ID]],tblTopicMapping[ID],tblTopicMapping[Relevant to Organization])=0,"",_xlfn.XLOOKUP(tblImpactAssessment14[[#This Row],[ID]],tblTopicMapping[ID],tblTopicMapping[Relevant to Organization])),"")</f>
        <v/>
      </c>
      <c r="F91" s="157"/>
      <c r="G91" s="1" t="s">
        <v>308</v>
      </c>
      <c r="H91" s="157"/>
      <c r="I91" s="157"/>
      <c r="J91" s="157"/>
      <c r="K91" s="157"/>
      <c r="L91" s="157"/>
      <c r="M91" s="157"/>
      <c r="N91" s="2" t="str">
        <f>_xlfn.IFNA(_xlfn.XLOOKUP(tblImpactAssessment14[[#This Row],[Magnitude]],tblMagnitude[Numbered Label],tblMagnitude[Value])*_xlfn.XLOOKUP(tblImpactAssessment14[[#This Row],[Likelihood]],tblLikelihoodRO[Numbered Label],tblLikelihoodRO[Value]),"")</f>
        <v/>
      </c>
      <c r="O91" s="157"/>
      <c r="P91" s="2" t="str" cm="1">
        <f t="array" ref="P91">IF(N91&lt;&gt;"",IFERROR(INDEX(_xlfn._xlws.FILTER(tblROSignificance[],(tblROSignificance[Low]=tblImpactAssessment14[[#This Row],[R/O Score]])+(tblROSignificance[High]=tblImpactAssessment14[[#This Row],[R/O Score]])),,6),""),"")</f>
        <v/>
      </c>
      <c r="Q91" s="157"/>
      <c r="R91"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91" s="157"/>
    </row>
    <row r="92" spans="2:19" ht="31.5" customHeight="1" x14ac:dyDescent="0.25">
      <c r="B92" s="11">
        <v>20</v>
      </c>
      <c r="C92" s="72" t="str">
        <f>LEFT(_xlfn.XLOOKUP(tblImpactAssessment14[[#This Row],[ID]],tblTopicMapping[ID],tblTopicMapping[Dimension]),1)</f>
        <v>S</v>
      </c>
      <c r="D92" s="5" t="str">
        <f>_xlfn.XLOOKUP(tblImpactAssessment14[[#This Row],[ID]],tblTopicMapping[ID],tblTopicMapping[Organization''s Topic])</f>
        <v>Community Impact &amp; Engagement</v>
      </c>
      <c r="E92" s="5" t="str">
        <f>IFERROR(IF(_xlfn.XLOOKUP(tblImpactAssessment14[[#This Row],[ID]],tblTopicMapping[ID],tblTopicMapping[Relevant to Organization])=0,"",_xlfn.XLOOKUP(tblImpactAssessment14[[#This Row],[ID]],tblTopicMapping[ID],tblTopicMapping[Relevant to Organization])),"")</f>
        <v/>
      </c>
      <c r="F92" s="157"/>
      <c r="G92" s="1" t="s">
        <v>309</v>
      </c>
      <c r="H92" s="157"/>
      <c r="I92" s="157"/>
      <c r="J92" s="157"/>
      <c r="K92" s="157"/>
      <c r="L92" s="157"/>
      <c r="M92" s="157"/>
      <c r="N92" s="2" t="str">
        <f>_xlfn.IFNA(_xlfn.XLOOKUP(tblImpactAssessment14[[#This Row],[Magnitude]],tblMagnitude[Numbered Label],tblMagnitude[Value])*_xlfn.XLOOKUP(tblImpactAssessment14[[#This Row],[Likelihood]],tblLikelihoodRO[Numbered Label],tblLikelihoodRO[Value]),"")</f>
        <v/>
      </c>
      <c r="O92" s="157"/>
      <c r="P92" s="2" t="str" cm="1">
        <f t="array" ref="P92">IF(N92&lt;&gt;"",IFERROR(INDEX(_xlfn._xlws.FILTER(tblROSignificance[],(tblROSignificance[Low]=tblImpactAssessment14[[#This Row],[R/O Score]])+(tblROSignificance[High]=tblImpactAssessment14[[#This Row],[R/O Score]])),,6),""),"")</f>
        <v/>
      </c>
      <c r="Q92" s="157"/>
      <c r="R92"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92" s="157"/>
    </row>
    <row r="93" spans="2:19" ht="31.5" customHeight="1" x14ac:dyDescent="0.25">
      <c r="B93" s="11">
        <v>20</v>
      </c>
      <c r="C93" s="72" t="str">
        <f>LEFT(_xlfn.XLOOKUP(tblImpactAssessment14[[#This Row],[ID]],tblTopicMapping[ID],tblTopicMapping[Dimension]),1)</f>
        <v>S</v>
      </c>
      <c r="D93" s="5" t="str">
        <f>_xlfn.XLOOKUP(tblImpactAssessment14[[#This Row],[ID]],tblTopicMapping[ID],tblTopicMapping[Organization''s Topic])</f>
        <v>Community Impact &amp; Engagement</v>
      </c>
      <c r="E93" s="5" t="str">
        <f>IFERROR(IF(_xlfn.XLOOKUP(tblImpactAssessment14[[#This Row],[ID]],tblTopicMapping[ID],tblTopicMapping[Relevant to Organization])=0,"",_xlfn.XLOOKUP(tblImpactAssessment14[[#This Row],[ID]],tblTopicMapping[ID],tblTopicMapping[Relevant to Organization])),"")</f>
        <v/>
      </c>
      <c r="F93" s="157"/>
      <c r="G93" s="1" t="s">
        <v>451</v>
      </c>
      <c r="H93" s="157"/>
      <c r="I93" s="157"/>
      <c r="J93" s="157"/>
      <c r="K93" s="157"/>
      <c r="L93" s="157"/>
      <c r="M93" s="157"/>
      <c r="N93" s="2" t="str">
        <f>_xlfn.IFNA(_xlfn.XLOOKUP(tblImpactAssessment14[[#This Row],[Magnitude]],tblMagnitude[Numbered Label],tblMagnitude[Value])*_xlfn.XLOOKUP(tblImpactAssessment14[[#This Row],[Likelihood]],tblLikelihoodRO[Numbered Label],tblLikelihoodRO[Value]),"")</f>
        <v/>
      </c>
      <c r="O93" s="157"/>
      <c r="P93" s="2" t="str" cm="1">
        <f t="array" ref="P93">IF(N93&lt;&gt;"",IFERROR(INDEX(_xlfn._xlws.FILTER(tblROSignificance[],(tblROSignificance[Low]=tblImpactAssessment14[[#This Row],[R/O Score]])+(tblROSignificance[High]=tblImpactAssessment14[[#This Row],[R/O Score]])),,6),""),"")</f>
        <v/>
      </c>
      <c r="Q93" s="157"/>
      <c r="R93"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93" s="157"/>
    </row>
    <row r="94" spans="2:19" ht="31.5" customHeight="1" x14ac:dyDescent="0.25">
      <c r="B94" s="11">
        <v>20</v>
      </c>
      <c r="C94" s="72" t="str">
        <f>LEFT(_xlfn.XLOOKUP(tblImpactAssessment14[[#This Row],[ID]],tblTopicMapping[ID],tblTopicMapping[Dimension]),1)</f>
        <v>S</v>
      </c>
      <c r="D94" s="5" t="str">
        <f>_xlfn.XLOOKUP(tblImpactAssessment14[[#This Row],[ID]],tblTopicMapping[ID],tblTopicMapping[Organization''s Topic])</f>
        <v>Community Impact &amp; Engagement</v>
      </c>
      <c r="E94" s="5" t="str">
        <f>IFERROR(IF(_xlfn.XLOOKUP(tblImpactAssessment14[[#This Row],[ID]],tblTopicMapping[ID],tblTopicMapping[Relevant to Organization])=0,"",_xlfn.XLOOKUP(tblImpactAssessment14[[#This Row],[ID]],tblTopicMapping[ID],tblTopicMapping[Relevant to Organization])),"")</f>
        <v/>
      </c>
      <c r="F94" s="157"/>
      <c r="G94" s="1" t="s">
        <v>452</v>
      </c>
      <c r="H94" s="157"/>
      <c r="I94" s="157"/>
      <c r="J94" s="157"/>
      <c r="K94" s="157"/>
      <c r="L94" s="157"/>
      <c r="M94" s="157"/>
      <c r="N94" s="2" t="str">
        <f>_xlfn.IFNA(_xlfn.XLOOKUP(tblImpactAssessment14[[#This Row],[Magnitude]],tblMagnitude[Numbered Label],tblMagnitude[Value])*_xlfn.XLOOKUP(tblImpactAssessment14[[#This Row],[Likelihood]],tblLikelihoodRO[Numbered Label],tblLikelihoodRO[Value]),"")</f>
        <v/>
      </c>
      <c r="O94" s="157"/>
      <c r="P94" s="2" t="str" cm="1">
        <f t="array" ref="P94">IF(N94&lt;&gt;"",IFERROR(INDEX(_xlfn._xlws.FILTER(tblROSignificance[],(tblROSignificance[Low]=tblImpactAssessment14[[#This Row],[R/O Score]])+(tblROSignificance[High]=tblImpactAssessment14[[#This Row],[R/O Score]])),,6),""),"")</f>
        <v/>
      </c>
      <c r="Q94" s="157"/>
      <c r="R94"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94" s="157"/>
    </row>
    <row r="95" spans="2:19" ht="31.5" customHeight="1" x14ac:dyDescent="0.25">
      <c r="B95" s="11">
        <v>21</v>
      </c>
      <c r="C95" s="72" t="str">
        <f>LEFT(_xlfn.XLOOKUP(tblImpactAssessment14[[#This Row],[ID]],tblTopicMapping[ID],tblTopicMapping[Dimension]),1)</f>
        <v>E</v>
      </c>
      <c r="D95" s="5" t="str">
        <f>_xlfn.XLOOKUP(tblImpactAssessment14[[#This Row],[ID]],tblTopicMapping[ID],tblTopicMapping[Organization''s Topic])</f>
        <v>Land Use &amp; Conversion</v>
      </c>
      <c r="E95" s="5" t="str">
        <f>IFERROR(IF(_xlfn.XLOOKUP(tblImpactAssessment14[[#This Row],[ID]],tblTopicMapping[ID],tblTopicMapping[Relevant to Organization])=0,"",_xlfn.XLOOKUP(tblImpactAssessment14[[#This Row],[ID]],tblTopicMapping[ID],tblTopicMapping[Relevant to Organization])),"")</f>
        <v/>
      </c>
      <c r="F95" s="157"/>
      <c r="G95" s="1" t="s">
        <v>310</v>
      </c>
      <c r="H95" s="157"/>
      <c r="I95" s="157"/>
      <c r="J95" s="157"/>
      <c r="K95" s="157"/>
      <c r="L95" s="157"/>
      <c r="M95" s="157"/>
      <c r="N95" s="2" t="str">
        <f>_xlfn.IFNA(_xlfn.XLOOKUP(tblImpactAssessment14[[#This Row],[Magnitude]],tblMagnitude[Numbered Label],tblMagnitude[Value])*_xlfn.XLOOKUP(tblImpactAssessment14[[#This Row],[Likelihood]],tblLikelihoodRO[Numbered Label],tblLikelihoodRO[Value]),"")</f>
        <v/>
      </c>
      <c r="O95" s="157"/>
      <c r="P95" s="2" t="str" cm="1">
        <f t="array" ref="P95">IF(N95&lt;&gt;"",IFERROR(INDEX(_xlfn._xlws.FILTER(tblROSignificance[],(tblROSignificance[Low]=tblImpactAssessment14[[#This Row],[R/O Score]])+(tblROSignificance[High]=tblImpactAssessment14[[#This Row],[R/O Score]])),,6),""),"")</f>
        <v/>
      </c>
      <c r="Q95" s="157"/>
      <c r="R95"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95" s="157"/>
    </row>
    <row r="96" spans="2:19" ht="31.5" customHeight="1" x14ac:dyDescent="0.25">
      <c r="B96" s="11">
        <v>21</v>
      </c>
      <c r="C96" s="72" t="str">
        <f>LEFT(_xlfn.XLOOKUP(tblImpactAssessment14[[#This Row],[ID]],tblTopicMapping[ID],tblTopicMapping[Dimension]),1)</f>
        <v>E</v>
      </c>
      <c r="D96" s="5" t="str">
        <f>_xlfn.XLOOKUP(tblImpactAssessment14[[#This Row],[ID]],tblTopicMapping[ID],tblTopicMapping[Organization''s Topic])</f>
        <v>Land Use &amp; Conversion</v>
      </c>
      <c r="E96" s="5" t="str">
        <f>IFERROR(IF(_xlfn.XLOOKUP(tblImpactAssessment14[[#This Row],[ID]],tblTopicMapping[ID],tblTopicMapping[Relevant to Organization])=0,"",_xlfn.XLOOKUP(tblImpactAssessment14[[#This Row],[ID]],tblTopicMapping[ID],tblTopicMapping[Relevant to Organization])),"")</f>
        <v/>
      </c>
      <c r="F96" s="157"/>
      <c r="G96" s="1" t="s">
        <v>311</v>
      </c>
      <c r="H96" s="157"/>
      <c r="I96" s="157"/>
      <c r="J96" s="157"/>
      <c r="K96" s="157"/>
      <c r="L96" s="157"/>
      <c r="M96" s="157"/>
      <c r="N96" s="2" t="str">
        <f>_xlfn.IFNA(_xlfn.XLOOKUP(tblImpactAssessment14[[#This Row],[Magnitude]],tblMagnitude[Numbered Label],tblMagnitude[Value])*_xlfn.XLOOKUP(tblImpactAssessment14[[#This Row],[Likelihood]],tblLikelihoodRO[Numbered Label],tblLikelihoodRO[Value]),"")</f>
        <v/>
      </c>
      <c r="O96" s="157"/>
      <c r="P96" s="2" t="str" cm="1">
        <f t="array" ref="P96">IF(N96&lt;&gt;"",IFERROR(INDEX(_xlfn._xlws.FILTER(tblROSignificance[],(tblROSignificance[Low]=tblImpactAssessment14[[#This Row],[R/O Score]])+(tblROSignificance[High]=tblImpactAssessment14[[#This Row],[R/O Score]])),,6),""),"")</f>
        <v/>
      </c>
      <c r="Q96" s="157"/>
      <c r="R96"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96" s="157"/>
    </row>
    <row r="97" spans="2:19" ht="31.5" customHeight="1" x14ac:dyDescent="0.25">
      <c r="B97" s="11">
        <v>21</v>
      </c>
      <c r="C97" s="72" t="str">
        <f>LEFT(_xlfn.XLOOKUP(tblImpactAssessment14[[#This Row],[ID]],tblTopicMapping[ID],tblTopicMapping[Dimension]),1)</f>
        <v>E</v>
      </c>
      <c r="D97" s="5" t="str">
        <f>_xlfn.XLOOKUP(tblImpactAssessment14[[#This Row],[ID]],tblTopicMapping[ID],tblTopicMapping[Organization''s Topic])</f>
        <v>Land Use &amp; Conversion</v>
      </c>
      <c r="E97" s="5" t="str">
        <f>IFERROR(IF(_xlfn.XLOOKUP(tblImpactAssessment14[[#This Row],[ID]],tblTopicMapping[ID],tblTopicMapping[Relevant to Organization])=0,"",_xlfn.XLOOKUP(tblImpactAssessment14[[#This Row],[ID]],tblTopicMapping[ID],tblTopicMapping[Relevant to Organization])),"")</f>
        <v/>
      </c>
      <c r="F97" s="157"/>
      <c r="G97" s="1" t="s">
        <v>453</v>
      </c>
      <c r="H97" s="157"/>
      <c r="I97" s="157"/>
      <c r="J97" s="157"/>
      <c r="K97" s="157"/>
      <c r="L97" s="157"/>
      <c r="M97" s="157"/>
      <c r="N97" s="2" t="str">
        <f>_xlfn.IFNA(_xlfn.XLOOKUP(tblImpactAssessment14[[#This Row],[Magnitude]],tblMagnitude[Numbered Label],tblMagnitude[Value])*_xlfn.XLOOKUP(tblImpactAssessment14[[#This Row],[Likelihood]],tblLikelihoodRO[Numbered Label],tblLikelihoodRO[Value]),"")</f>
        <v/>
      </c>
      <c r="O97" s="157"/>
      <c r="P97" s="2" t="str" cm="1">
        <f t="array" ref="P97">IF(N97&lt;&gt;"",IFERROR(INDEX(_xlfn._xlws.FILTER(tblROSignificance[],(tblROSignificance[Low]=tblImpactAssessment14[[#This Row],[R/O Score]])+(tblROSignificance[High]=tblImpactAssessment14[[#This Row],[R/O Score]])),,6),""),"")</f>
        <v/>
      </c>
      <c r="Q97" s="157"/>
      <c r="R97"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97" s="157"/>
    </row>
    <row r="98" spans="2:19" ht="31.5" customHeight="1" x14ac:dyDescent="0.25">
      <c r="B98" s="11">
        <v>21</v>
      </c>
      <c r="C98" s="72" t="str">
        <f>LEFT(_xlfn.XLOOKUP(tblImpactAssessment14[[#This Row],[ID]],tblTopicMapping[ID],tblTopicMapping[Dimension]),1)</f>
        <v>E</v>
      </c>
      <c r="D98" s="5" t="str">
        <f>_xlfn.XLOOKUP(tblImpactAssessment14[[#This Row],[ID]],tblTopicMapping[ID],tblTopicMapping[Organization''s Topic])</f>
        <v>Land Use &amp; Conversion</v>
      </c>
      <c r="E98" s="5" t="str">
        <f>IFERROR(IF(_xlfn.XLOOKUP(tblImpactAssessment14[[#This Row],[ID]],tblTopicMapping[ID],tblTopicMapping[Relevant to Organization])=0,"",_xlfn.XLOOKUP(tblImpactAssessment14[[#This Row],[ID]],tblTopicMapping[ID],tblTopicMapping[Relevant to Organization])),"")</f>
        <v/>
      </c>
      <c r="F98" s="157"/>
      <c r="G98" s="1" t="s">
        <v>454</v>
      </c>
      <c r="H98" s="157"/>
      <c r="I98" s="157"/>
      <c r="J98" s="157"/>
      <c r="K98" s="157"/>
      <c r="L98" s="157"/>
      <c r="M98" s="157"/>
      <c r="N98" s="2" t="str">
        <f>_xlfn.IFNA(_xlfn.XLOOKUP(tblImpactAssessment14[[#This Row],[Magnitude]],tblMagnitude[Numbered Label],tblMagnitude[Value])*_xlfn.XLOOKUP(tblImpactAssessment14[[#This Row],[Likelihood]],tblLikelihoodRO[Numbered Label],tblLikelihoodRO[Value]),"")</f>
        <v/>
      </c>
      <c r="O98" s="157"/>
      <c r="P98" s="2" t="str" cm="1">
        <f t="array" ref="P98">IF(N98&lt;&gt;"",IFERROR(INDEX(_xlfn._xlws.FILTER(tblROSignificance[],(tblROSignificance[Low]=tblImpactAssessment14[[#This Row],[R/O Score]])+(tblROSignificance[High]=tblImpactAssessment14[[#This Row],[R/O Score]])),,6),""),"")</f>
        <v/>
      </c>
      <c r="Q98" s="157"/>
      <c r="R98"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98" s="157"/>
    </row>
    <row r="99" spans="2:19" ht="31.5" customHeight="1" x14ac:dyDescent="0.25">
      <c r="B99" s="11">
        <v>22</v>
      </c>
      <c r="C99" s="72" t="str">
        <f>LEFT(_xlfn.XLOOKUP(tblImpactAssessment14[[#This Row],[ID]],tblTopicMapping[ID],tblTopicMapping[Dimension]),1)</f>
        <v>G</v>
      </c>
      <c r="D99" s="5" t="str">
        <f>_xlfn.XLOOKUP(tblImpactAssessment14[[#This Row],[ID]],tblTopicMapping[ID],tblTopicMapping[Organization''s Topic])</f>
        <v>Responsible Marketing &amp; Product Labeling</v>
      </c>
      <c r="E99" s="5" t="str">
        <f>IFERROR(IF(_xlfn.XLOOKUP(tblImpactAssessment14[[#This Row],[ID]],tblTopicMapping[ID],tblTopicMapping[Relevant to Organization])=0,"",_xlfn.XLOOKUP(tblImpactAssessment14[[#This Row],[ID]],tblTopicMapping[ID],tblTopicMapping[Relevant to Organization])),"")</f>
        <v/>
      </c>
      <c r="F99" s="157"/>
      <c r="G99" s="1" t="s">
        <v>312</v>
      </c>
      <c r="H99" s="157"/>
      <c r="I99" s="157"/>
      <c r="J99" s="157"/>
      <c r="K99" s="157"/>
      <c r="L99" s="157"/>
      <c r="M99" s="157"/>
      <c r="N99" s="2" t="str">
        <f>_xlfn.IFNA(_xlfn.XLOOKUP(tblImpactAssessment14[[#This Row],[Magnitude]],tblMagnitude[Numbered Label],tblMagnitude[Value])*_xlfn.XLOOKUP(tblImpactAssessment14[[#This Row],[Likelihood]],tblLikelihoodRO[Numbered Label],tblLikelihoodRO[Value]),"")</f>
        <v/>
      </c>
      <c r="O99" s="157"/>
      <c r="P99" s="2" t="str" cm="1">
        <f t="array" ref="P99">IF(N99&lt;&gt;"",IFERROR(INDEX(_xlfn._xlws.FILTER(tblROSignificance[],(tblROSignificance[Low]=tblImpactAssessment14[[#This Row],[R/O Score]])+(tblROSignificance[High]=tblImpactAssessment14[[#This Row],[R/O Score]])),,6),""),"")</f>
        <v/>
      </c>
      <c r="Q99" s="157"/>
      <c r="R99"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99" s="157"/>
    </row>
    <row r="100" spans="2:19" ht="31.5" customHeight="1" x14ac:dyDescent="0.25">
      <c r="B100" s="11">
        <v>22</v>
      </c>
      <c r="C100" s="72" t="str">
        <f>LEFT(_xlfn.XLOOKUP(tblImpactAssessment14[[#This Row],[ID]],tblTopicMapping[ID],tblTopicMapping[Dimension]),1)</f>
        <v>G</v>
      </c>
      <c r="D100" s="5" t="str">
        <f>_xlfn.XLOOKUP(tblImpactAssessment14[[#This Row],[ID]],tblTopicMapping[ID],tblTopicMapping[Organization''s Topic])</f>
        <v>Responsible Marketing &amp; Product Labeling</v>
      </c>
      <c r="E100" s="5" t="str">
        <f>IFERROR(IF(_xlfn.XLOOKUP(tblImpactAssessment14[[#This Row],[ID]],tblTopicMapping[ID],tblTopicMapping[Relevant to Organization])=0,"",_xlfn.XLOOKUP(tblImpactAssessment14[[#This Row],[ID]],tblTopicMapping[ID],tblTopicMapping[Relevant to Organization])),"")</f>
        <v/>
      </c>
      <c r="F100" s="157"/>
      <c r="G100" s="1" t="s">
        <v>455</v>
      </c>
      <c r="H100" s="157"/>
      <c r="I100" s="157"/>
      <c r="J100" s="157"/>
      <c r="K100" s="157"/>
      <c r="L100" s="157"/>
      <c r="M100" s="157"/>
      <c r="N100" s="2" t="str">
        <f>_xlfn.IFNA(_xlfn.XLOOKUP(tblImpactAssessment14[[#This Row],[Magnitude]],tblMagnitude[Numbered Label],tblMagnitude[Value])*_xlfn.XLOOKUP(tblImpactAssessment14[[#This Row],[Likelihood]],tblLikelihoodRO[Numbered Label],tblLikelihoodRO[Value]),"")</f>
        <v/>
      </c>
      <c r="O100" s="157"/>
      <c r="P100" s="2" t="str" cm="1">
        <f t="array" ref="P100">IF(N100&lt;&gt;"",IFERROR(INDEX(_xlfn._xlws.FILTER(tblROSignificance[],(tblROSignificance[Low]=tblImpactAssessment14[[#This Row],[R/O Score]])+(tblROSignificance[High]=tblImpactAssessment14[[#This Row],[R/O Score]])),,6),""),"")</f>
        <v/>
      </c>
      <c r="Q100" s="157"/>
      <c r="R100"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100" s="157"/>
    </row>
    <row r="101" spans="2:19" ht="31.5" customHeight="1" x14ac:dyDescent="0.25">
      <c r="B101" s="11">
        <v>22</v>
      </c>
      <c r="C101" s="72" t="str">
        <f>LEFT(_xlfn.XLOOKUP(tblImpactAssessment14[[#This Row],[ID]],tblTopicMapping[ID],tblTopicMapping[Dimension]),1)</f>
        <v>G</v>
      </c>
      <c r="D101" s="5" t="str">
        <f>_xlfn.XLOOKUP(tblImpactAssessment14[[#This Row],[ID]],tblTopicMapping[ID],tblTopicMapping[Organization''s Topic])</f>
        <v>Responsible Marketing &amp; Product Labeling</v>
      </c>
      <c r="E101" s="5" t="str">
        <f>IFERROR(IF(_xlfn.XLOOKUP(tblImpactAssessment14[[#This Row],[ID]],tblTopicMapping[ID],tblTopicMapping[Relevant to Organization])=0,"",_xlfn.XLOOKUP(tblImpactAssessment14[[#This Row],[ID]],tblTopicMapping[ID],tblTopicMapping[Relevant to Organization])),"")</f>
        <v/>
      </c>
      <c r="F101" s="157"/>
      <c r="G101" s="1" t="s">
        <v>456</v>
      </c>
      <c r="H101" s="157"/>
      <c r="I101" s="157"/>
      <c r="J101" s="157"/>
      <c r="K101" s="157"/>
      <c r="L101" s="157"/>
      <c r="M101" s="157"/>
      <c r="N101" s="2" t="str">
        <f>_xlfn.IFNA(_xlfn.XLOOKUP(tblImpactAssessment14[[#This Row],[Magnitude]],tblMagnitude[Numbered Label],tblMagnitude[Value])*_xlfn.XLOOKUP(tblImpactAssessment14[[#This Row],[Likelihood]],tblLikelihoodRO[Numbered Label],tblLikelihoodRO[Value]),"")</f>
        <v/>
      </c>
      <c r="O101" s="157"/>
      <c r="P101" s="2" t="str" cm="1">
        <f t="array" ref="P101">IF(N101&lt;&gt;"",IFERROR(INDEX(_xlfn._xlws.FILTER(tblROSignificance[],(tblROSignificance[Low]=tblImpactAssessment14[[#This Row],[R/O Score]])+(tblROSignificance[High]=tblImpactAssessment14[[#This Row],[R/O Score]])),,6),""),"")</f>
        <v/>
      </c>
      <c r="Q101" s="157"/>
      <c r="R101"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101" s="157"/>
    </row>
    <row r="102" spans="2:19" ht="31.5" customHeight="1" x14ac:dyDescent="0.25">
      <c r="B102" s="11">
        <v>22</v>
      </c>
      <c r="C102" s="72" t="str">
        <f>LEFT(_xlfn.XLOOKUP(tblImpactAssessment14[[#This Row],[ID]],tblTopicMapping[ID],tblTopicMapping[Dimension]),1)</f>
        <v>G</v>
      </c>
      <c r="D102" s="5" t="str">
        <f>_xlfn.XLOOKUP(tblImpactAssessment14[[#This Row],[ID]],tblTopicMapping[ID],tblTopicMapping[Organization''s Topic])</f>
        <v>Responsible Marketing &amp; Product Labeling</v>
      </c>
      <c r="E102" s="5" t="str">
        <f>IFERROR(IF(_xlfn.XLOOKUP(tblImpactAssessment14[[#This Row],[ID]],tblTopicMapping[ID],tblTopicMapping[Relevant to Organization])=0,"",_xlfn.XLOOKUP(tblImpactAssessment14[[#This Row],[ID]],tblTopicMapping[ID],tblTopicMapping[Relevant to Organization])),"")</f>
        <v/>
      </c>
      <c r="F102" s="157"/>
      <c r="G102" s="1" t="s">
        <v>457</v>
      </c>
      <c r="H102" s="157"/>
      <c r="I102" s="157"/>
      <c r="J102" s="157"/>
      <c r="K102" s="157"/>
      <c r="L102" s="157"/>
      <c r="M102" s="157"/>
      <c r="N102" s="2" t="str">
        <f>_xlfn.IFNA(_xlfn.XLOOKUP(tblImpactAssessment14[[#This Row],[Magnitude]],tblMagnitude[Numbered Label],tblMagnitude[Value])*_xlfn.XLOOKUP(tblImpactAssessment14[[#This Row],[Likelihood]],tblLikelihoodRO[Numbered Label],tblLikelihoodRO[Value]),"")</f>
        <v/>
      </c>
      <c r="O102" s="157"/>
      <c r="P102" s="2" t="str" cm="1">
        <f t="array" ref="P102">IF(N102&lt;&gt;"",IFERROR(INDEX(_xlfn._xlws.FILTER(tblROSignificance[],(tblROSignificance[Low]=tblImpactAssessment14[[#This Row],[R/O Score]])+(tblROSignificance[High]=tblImpactAssessment14[[#This Row],[R/O Score]])),,6),""),"")</f>
        <v/>
      </c>
      <c r="Q102" s="157"/>
      <c r="R102"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102" s="157"/>
    </row>
    <row r="103" spans="2:19" ht="31.5" customHeight="1" x14ac:dyDescent="0.25">
      <c r="B103" s="11">
        <v>23</v>
      </c>
      <c r="C103" s="72" t="str">
        <f>LEFT(_xlfn.XLOOKUP(tblImpactAssessment14[[#This Row],[ID]],tblTopicMapping[ID],tblTopicMapping[Dimension]),1)</f>
        <v>G</v>
      </c>
      <c r="D103" s="5" t="str">
        <f>_xlfn.XLOOKUP(tblImpactAssessment14[[#This Row],[ID]],tblTopicMapping[ID],tblTopicMapping[Organization''s Topic])</f>
        <v>Business Conduct: Anti-Competitive Behavior; Anti-Corruption</v>
      </c>
      <c r="E103" s="5" t="str">
        <f>IFERROR(IF(_xlfn.XLOOKUP(tblImpactAssessment14[[#This Row],[ID]],tblTopicMapping[ID],tblTopicMapping[Relevant to Organization])=0,"",_xlfn.XLOOKUP(tblImpactAssessment14[[#This Row],[ID]],tblTopicMapping[ID],tblTopicMapping[Relevant to Organization])),"")</f>
        <v/>
      </c>
      <c r="F103" s="157"/>
      <c r="G103" s="1" t="s">
        <v>313</v>
      </c>
      <c r="H103" s="157"/>
      <c r="I103" s="157"/>
      <c r="J103" s="157"/>
      <c r="K103" s="157"/>
      <c r="L103" s="157"/>
      <c r="M103" s="157"/>
      <c r="N103" s="2" t="str">
        <f>_xlfn.IFNA(_xlfn.XLOOKUP(tblImpactAssessment14[[#This Row],[Magnitude]],tblMagnitude[Numbered Label],tblMagnitude[Value])*_xlfn.XLOOKUP(tblImpactAssessment14[[#This Row],[Likelihood]],tblLikelihoodRO[Numbered Label],tblLikelihoodRO[Value]),"")</f>
        <v/>
      </c>
      <c r="O103" s="157"/>
      <c r="P103" s="2" t="str" cm="1">
        <f t="array" ref="P103">IF(N103&lt;&gt;"",IFERROR(INDEX(_xlfn._xlws.FILTER(tblROSignificance[],(tblROSignificance[Low]=tblImpactAssessment14[[#This Row],[R/O Score]])+(tblROSignificance[High]=tblImpactAssessment14[[#This Row],[R/O Score]])),,6),""),"")</f>
        <v/>
      </c>
      <c r="Q103" s="157"/>
      <c r="R103"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103" s="157"/>
    </row>
    <row r="104" spans="2:19" ht="31.5" customHeight="1" x14ac:dyDescent="0.25">
      <c r="B104" s="11">
        <v>23</v>
      </c>
      <c r="C104" s="72" t="str">
        <f>LEFT(_xlfn.XLOOKUP(tblImpactAssessment14[[#This Row],[ID]],tblTopicMapping[ID],tblTopicMapping[Dimension]),1)</f>
        <v>G</v>
      </c>
      <c r="D104" s="5" t="str">
        <f>_xlfn.XLOOKUP(tblImpactAssessment14[[#This Row],[ID]],tblTopicMapping[ID],tblTopicMapping[Organization''s Topic])</f>
        <v>Business Conduct: Anti-Competitive Behavior; Anti-Corruption</v>
      </c>
      <c r="E104" s="5" t="str">
        <f>IFERROR(IF(_xlfn.XLOOKUP(tblImpactAssessment14[[#This Row],[ID]],tblTopicMapping[ID],tblTopicMapping[Relevant to Organization])=0,"",_xlfn.XLOOKUP(tblImpactAssessment14[[#This Row],[ID]],tblTopicMapping[ID],tblTopicMapping[Relevant to Organization])),"")</f>
        <v/>
      </c>
      <c r="F104" s="157"/>
      <c r="G104" s="1" t="s">
        <v>458</v>
      </c>
      <c r="H104" s="157"/>
      <c r="I104" s="157"/>
      <c r="J104" s="157"/>
      <c r="K104" s="157"/>
      <c r="L104" s="157"/>
      <c r="M104" s="157"/>
      <c r="N104" s="2" t="str">
        <f>_xlfn.IFNA(_xlfn.XLOOKUP(tblImpactAssessment14[[#This Row],[Magnitude]],tblMagnitude[Numbered Label],tblMagnitude[Value])*_xlfn.XLOOKUP(tblImpactAssessment14[[#This Row],[Likelihood]],tblLikelihoodRO[Numbered Label],tblLikelihoodRO[Value]),"")</f>
        <v/>
      </c>
      <c r="O104" s="157"/>
      <c r="P104" s="2" t="str" cm="1">
        <f t="array" ref="P104">IF(N104&lt;&gt;"",IFERROR(INDEX(_xlfn._xlws.FILTER(tblROSignificance[],(tblROSignificance[Low]=tblImpactAssessment14[[#This Row],[R/O Score]])+(tblROSignificance[High]=tblImpactAssessment14[[#This Row],[R/O Score]])),,6),""),"")</f>
        <v/>
      </c>
      <c r="Q104" s="157"/>
      <c r="R104"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104" s="157"/>
    </row>
    <row r="105" spans="2:19" ht="31.5" customHeight="1" x14ac:dyDescent="0.25">
      <c r="B105" s="11">
        <v>23</v>
      </c>
      <c r="C105" s="72" t="str">
        <f>LEFT(_xlfn.XLOOKUP(tblImpactAssessment14[[#This Row],[ID]],tblTopicMapping[ID],tblTopicMapping[Dimension]),1)</f>
        <v>G</v>
      </c>
      <c r="D105" s="5" t="str">
        <f>_xlfn.XLOOKUP(tblImpactAssessment14[[#This Row],[ID]],tblTopicMapping[ID],tblTopicMapping[Organization''s Topic])</f>
        <v>Business Conduct: Anti-Competitive Behavior; Anti-Corruption</v>
      </c>
      <c r="E105" s="5" t="str">
        <f>IFERROR(IF(_xlfn.XLOOKUP(tblImpactAssessment14[[#This Row],[ID]],tblTopicMapping[ID],tblTopicMapping[Relevant to Organization])=0,"",_xlfn.XLOOKUP(tblImpactAssessment14[[#This Row],[ID]],tblTopicMapping[ID],tblTopicMapping[Relevant to Organization])),"")</f>
        <v/>
      </c>
      <c r="F105" s="157"/>
      <c r="G105" s="1" t="s">
        <v>459</v>
      </c>
      <c r="H105" s="157"/>
      <c r="I105" s="157"/>
      <c r="J105" s="157"/>
      <c r="K105" s="157"/>
      <c r="L105" s="157"/>
      <c r="M105" s="157"/>
      <c r="N105" s="2" t="str">
        <f>_xlfn.IFNA(_xlfn.XLOOKUP(tblImpactAssessment14[[#This Row],[Magnitude]],tblMagnitude[Numbered Label],tblMagnitude[Value])*_xlfn.XLOOKUP(tblImpactAssessment14[[#This Row],[Likelihood]],tblLikelihoodRO[Numbered Label],tblLikelihoodRO[Value]),"")</f>
        <v/>
      </c>
      <c r="O105" s="157"/>
      <c r="P105" s="2" t="str" cm="1">
        <f t="array" ref="P105">IF(N105&lt;&gt;"",IFERROR(INDEX(_xlfn._xlws.FILTER(tblROSignificance[],(tblROSignificance[Low]=tblImpactAssessment14[[#This Row],[R/O Score]])+(tblROSignificance[High]=tblImpactAssessment14[[#This Row],[R/O Score]])),,6),""),"")</f>
        <v/>
      </c>
      <c r="Q105" s="157"/>
      <c r="R105"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105" s="157"/>
    </row>
    <row r="106" spans="2:19" ht="31.5" customHeight="1" x14ac:dyDescent="0.25">
      <c r="B106" s="11">
        <v>23</v>
      </c>
      <c r="C106" s="72" t="str">
        <f>LEFT(_xlfn.XLOOKUP(tblImpactAssessment14[[#This Row],[ID]],tblTopicMapping[ID],tblTopicMapping[Dimension]),1)</f>
        <v>G</v>
      </c>
      <c r="D106" s="5" t="str">
        <f>_xlfn.XLOOKUP(tblImpactAssessment14[[#This Row],[ID]],tblTopicMapping[ID],tblTopicMapping[Organization''s Topic])</f>
        <v>Business Conduct: Anti-Competitive Behavior; Anti-Corruption</v>
      </c>
      <c r="E106" s="5" t="str">
        <f>IFERROR(IF(_xlfn.XLOOKUP(tblImpactAssessment14[[#This Row],[ID]],tblTopicMapping[ID],tblTopicMapping[Relevant to Organization])=0,"",_xlfn.XLOOKUP(tblImpactAssessment14[[#This Row],[ID]],tblTopicMapping[ID],tblTopicMapping[Relevant to Organization])),"")</f>
        <v/>
      </c>
      <c r="F106" s="157"/>
      <c r="G106" s="1" t="s">
        <v>460</v>
      </c>
      <c r="H106" s="157"/>
      <c r="I106" s="157"/>
      <c r="J106" s="157"/>
      <c r="K106" s="157"/>
      <c r="L106" s="157"/>
      <c r="M106" s="157"/>
      <c r="N106" s="2" t="str">
        <f>_xlfn.IFNA(_xlfn.XLOOKUP(tblImpactAssessment14[[#This Row],[Magnitude]],tblMagnitude[Numbered Label],tblMagnitude[Value])*_xlfn.XLOOKUP(tblImpactAssessment14[[#This Row],[Likelihood]],tblLikelihoodRO[Numbered Label],tblLikelihoodRO[Value]),"")</f>
        <v/>
      </c>
      <c r="O106" s="157"/>
      <c r="P106" s="2" t="str" cm="1">
        <f t="array" ref="P106">IF(N106&lt;&gt;"",IFERROR(INDEX(_xlfn._xlws.FILTER(tblROSignificance[],(tblROSignificance[Low]=tblImpactAssessment14[[#This Row],[R/O Score]])+(tblROSignificance[High]=tblImpactAssessment14[[#This Row],[R/O Score]])),,6),""),"")</f>
        <v/>
      </c>
      <c r="Q106" s="157"/>
      <c r="R106"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106" s="157"/>
    </row>
    <row r="107" spans="2:19" ht="31.5" customHeight="1" x14ac:dyDescent="0.25">
      <c r="B107" s="11">
        <v>24</v>
      </c>
      <c r="C107" s="72" t="str">
        <f>LEFT(_xlfn.XLOOKUP(tblImpactAssessment14[[#This Row],[ID]],tblTopicMapping[ID],tblTopicMapping[Dimension]),1)</f>
        <v>S</v>
      </c>
      <c r="D107" s="5" t="str">
        <f>_xlfn.XLOOKUP(tblImpactAssessment14[[#This Row],[ID]],tblTopicMapping[ID],tblTopicMapping[Organization''s Topic])</f>
        <v>Other Human Rights: Rights of Indigenous Peoples; Land &amp; Resource Rights</v>
      </c>
      <c r="E107" s="5" t="str">
        <f>IFERROR(IF(_xlfn.XLOOKUP(tblImpactAssessment14[[#This Row],[ID]],tblTopicMapping[ID],tblTopicMapping[Relevant to Organization])=0,"",_xlfn.XLOOKUP(tblImpactAssessment14[[#This Row],[ID]],tblTopicMapping[ID],tblTopicMapping[Relevant to Organization])),"")</f>
        <v/>
      </c>
      <c r="F107" s="157"/>
      <c r="G107" s="1" t="s">
        <v>314</v>
      </c>
      <c r="H107" s="157"/>
      <c r="I107" s="157"/>
      <c r="J107" s="157"/>
      <c r="K107" s="157"/>
      <c r="L107" s="157"/>
      <c r="M107" s="157"/>
      <c r="N107" s="2" t="str">
        <f>_xlfn.IFNA(_xlfn.XLOOKUP(tblImpactAssessment14[[#This Row],[Magnitude]],tblMagnitude[Numbered Label],tblMagnitude[Value])*_xlfn.XLOOKUP(tblImpactAssessment14[[#This Row],[Likelihood]],tblLikelihoodRO[Numbered Label],tblLikelihoodRO[Value]),"")</f>
        <v/>
      </c>
      <c r="O107" s="157"/>
      <c r="P107" s="2" t="str" cm="1">
        <f t="array" ref="P107">IF(N107&lt;&gt;"",IFERROR(INDEX(_xlfn._xlws.FILTER(tblROSignificance[],(tblROSignificance[Low]=tblImpactAssessment14[[#This Row],[R/O Score]])+(tblROSignificance[High]=tblImpactAssessment14[[#This Row],[R/O Score]])),,6),""),"")</f>
        <v/>
      </c>
      <c r="Q107" s="157"/>
      <c r="R107"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107" s="157"/>
    </row>
    <row r="108" spans="2:19" ht="31.5" customHeight="1" x14ac:dyDescent="0.25">
      <c r="B108" s="11">
        <v>24</v>
      </c>
      <c r="C108" s="72" t="str">
        <f>LEFT(_xlfn.XLOOKUP(tblImpactAssessment14[[#This Row],[ID]],tblTopicMapping[ID],tblTopicMapping[Dimension]),1)</f>
        <v>S</v>
      </c>
      <c r="D108" s="5" t="str">
        <f>_xlfn.XLOOKUP(tblImpactAssessment14[[#This Row],[ID]],tblTopicMapping[ID],tblTopicMapping[Organization''s Topic])</f>
        <v>Other Human Rights: Rights of Indigenous Peoples; Land &amp; Resource Rights</v>
      </c>
      <c r="E108" s="5" t="str">
        <f>IFERROR(IF(_xlfn.XLOOKUP(tblImpactAssessment14[[#This Row],[ID]],tblTopicMapping[ID],tblTopicMapping[Relevant to Organization])=0,"",_xlfn.XLOOKUP(tblImpactAssessment14[[#This Row],[ID]],tblTopicMapping[ID],tblTopicMapping[Relevant to Organization])),"")</f>
        <v/>
      </c>
      <c r="F108" s="157"/>
      <c r="G108" s="1" t="s">
        <v>462</v>
      </c>
      <c r="H108" s="157"/>
      <c r="I108" s="157"/>
      <c r="J108" s="157"/>
      <c r="K108" s="157"/>
      <c r="L108" s="157"/>
      <c r="M108" s="157"/>
      <c r="N108" s="2" t="str">
        <f>_xlfn.IFNA(_xlfn.XLOOKUP(tblImpactAssessment14[[#This Row],[Magnitude]],tblMagnitude[Numbered Label],tblMagnitude[Value])*_xlfn.XLOOKUP(tblImpactAssessment14[[#This Row],[Likelihood]],tblLikelihoodRO[Numbered Label],tblLikelihoodRO[Value]),"")</f>
        <v/>
      </c>
      <c r="O108" s="157"/>
      <c r="P108" s="2" t="str" cm="1">
        <f t="array" ref="P108">IF(N108&lt;&gt;"",IFERROR(INDEX(_xlfn._xlws.FILTER(tblROSignificance[],(tblROSignificance[Low]=tblImpactAssessment14[[#This Row],[R/O Score]])+(tblROSignificance[High]=tblImpactAssessment14[[#This Row],[R/O Score]])),,6),""),"")</f>
        <v/>
      </c>
      <c r="Q108" s="157"/>
      <c r="R108"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108" s="157"/>
    </row>
    <row r="109" spans="2:19" ht="31.5" customHeight="1" x14ac:dyDescent="0.25">
      <c r="B109" s="11">
        <v>24</v>
      </c>
      <c r="C109" s="72" t="str">
        <f>LEFT(_xlfn.XLOOKUP(tblImpactAssessment14[[#This Row],[ID]],tblTopicMapping[ID],tblTopicMapping[Dimension]),1)</f>
        <v>S</v>
      </c>
      <c r="D109" s="5" t="str">
        <f>_xlfn.XLOOKUP(tblImpactAssessment14[[#This Row],[ID]],tblTopicMapping[ID],tblTopicMapping[Organization''s Topic])</f>
        <v>Other Human Rights: Rights of Indigenous Peoples; Land &amp; Resource Rights</v>
      </c>
      <c r="E109" s="5" t="str">
        <f>IFERROR(IF(_xlfn.XLOOKUP(tblImpactAssessment14[[#This Row],[ID]],tblTopicMapping[ID],tblTopicMapping[Relevant to Organization])=0,"",_xlfn.XLOOKUP(tblImpactAssessment14[[#This Row],[ID]],tblTopicMapping[ID],tblTopicMapping[Relevant to Organization])),"")</f>
        <v/>
      </c>
      <c r="F109" s="157"/>
      <c r="G109" s="1" t="s">
        <v>463</v>
      </c>
      <c r="H109" s="157"/>
      <c r="I109" s="157"/>
      <c r="J109" s="157"/>
      <c r="K109" s="157"/>
      <c r="L109" s="157"/>
      <c r="M109" s="157"/>
      <c r="N109" s="2" t="str">
        <f>_xlfn.IFNA(_xlfn.XLOOKUP(tblImpactAssessment14[[#This Row],[Magnitude]],tblMagnitude[Numbered Label],tblMagnitude[Value])*_xlfn.XLOOKUP(tblImpactAssessment14[[#This Row],[Likelihood]],tblLikelihoodRO[Numbered Label],tblLikelihoodRO[Value]),"")</f>
        <v/>
      </c>
      <c r="O109" s="157"/>
      <c r="P109" s="2" t="str" cm="1">
        <f t="array" ref="P109">IF(N109&lt;&gt;"",IFERROR(INDEX(_xlfn._xlws.FILTER(tblROSignificance[],(tblROSignificance[Low]=tblImpactAssessment14[[#This Row],[R/O Score]])+(tblROSignificance[High]=tblImpactAssessment14[[#This Row],[R/O Score]])),,6),""),"")</f>
        <v/>
      </c>
      <c r="Q109" s="157"/>
      <c r="R109"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109" s="157"/>
    </row>
    <row r="110" spans="2:19" ht="31.5" customHeight="1" x14ac:dyDescent="0.25">
      <c r="B110" s="11">
        <v>24</v>
      </c>
      <c r="C110" s="72" t="str">
        <f>LEFT(_xlfn.XLOOKUP(tblImpactAssessment14[[#This Row],[ID]],tblTopicMapping[ID],tblTopicMapping[Dimension]),1)</f>
        <v>S</v>
      </c>
      <c r="D110" s="5" t="str">
        <f>_xlfn.XLOOKUP(tblImpactAssessment14[[#This Row],[ID]],tblTopicMapping[ID],tblTopicMapping[Organization''s Topic])</f>
        <v>Other Human Rights: Rights of Indigenous Peoples; Land &amp; Resource Rights</v>
      </c>
      <c r="E110" s="5" t="str">
        <f>IFERROR(IF(_xlfn.XLOOKUP(tblImpactAssessment14[[#This Row],[ID]],tblTopicMapping[ID],tblTopicMapping[Relevant to Organization])=0,"",_xlfn.XLOOKUP(tblImpactAssessment14[[#This Row],[ID]],tblTopicMapping[ID],tblTopicMapping[Relevant to Organization])),"")</f>
        <v/>
      </c>
      <c r="F110" s="157"/>
      <c r="G110" s="1" t="s">
        <v>464</v>
      </c>
      <c r="H110" s="157"/>
      <c r="I110" s="157"/>
      <c r="J110" s="157"/>
      <c r="K110" s="157"/>
      <c r="L110" s="157"/>
      <c r="M110" s="157"/>
      <c r="N110" s="2" t="str">
        <f>_xlfn.IFNA(_xlfn.XLOOKUP(tblImpactAssessment14[[#This Row],[Magnitude]],tblMagnitude[Numbered Label],tblMagnitude[Value])*_xlfn.XLOOKUP(tblImpactAssessment14[[#This Row],[Likelihood]],tblLikelihoodRO[Numbered Label],tblLikelihoodRO[Value]),"")</f>
        <v/>
      </c>
      <c r="O110" s="157"/>
      <c r="P110" s="2" t="str" cm="1">
        <f t="array" ref="P110">IF(N110&lt;&gt;"",IFERROR(INDEX(_xlfn._xlws.FILTER(tblROSignificance[],(tblROSignificance[Low]=tblImpactAssessment14[[#This Row],[R/O Score]])+(tblROSignificance[High]=tblImpactAssessment14[[#This Row],[R/O Score]])),,6),""),"")</f>
        <v/>
      </c>
      <c r="Q110" s="157"/>
      <c r="R110"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110" s="157"/>
    </row>
    <row r="111" spans="2:19" ht="31.5" customHeight="1" x14ac:dyDescent="0.25">
      <c r="B111" s="11">
        <v>25</v>
      </c>
      <c r="C111" s="72" t="str">
        <f>LEFT(_xlfn.XLOOKUP(tblImpactAssessment14[[#This Row],[ID]],tblTopicMapping[ID],tblTopicMapping[Dimension]),1)</f>
        <v>G</v>
      </c>
      <c r="D111" s="5" t="str">
        <f>_xlfn.XLOOKUP(tblImpactAssessment14[[#This Row],[ID]],tblTopicMapping[ID],tblTopicMapping[Organization''s Topic])</f>
        <v>Responsible Sourcing</v>
      </c>
      <c r="E111" s="5" t="str">
        <f>IFERROR(IF(_xlfn.XLOOKUP(tblImpactAssessment14[[#This Row],[ID]],tblTopicMapping[ID],tblTopicMapping[Relevant to Organization])=0,"",_xlfn.XLOOKUP(tblImpactAssessment14[[#This Row],[ID]],tblTopicMapping[ID],tblTopicMapping[Relevant to Organization])),"")</f>
        <v/>
      </c>
      <c r="F111" s="157"/>
      <c r="G111" s="1" t="s">
        <v>461</v>
      </c>
      <c r="H111" s="157"/>
      <c r="I111" s="157"/>
      <c r="J111" s="157"/>
      <c r="K111" s="157"/>
      <c r="L111" s="157"/>
      <c r="M111" s="157"/>
      <c r="N111" s="2" t="str">
        <f>_xlfn.IFNA(_xlfn.XLOOKUP(tblImpactAssessment14[[#This Row],[Magnitude]],tblMagnitude[Numbered Label],tblMagnitude[Value])*_xlfn.XLOOKUP(tblImpactAssessment14[[#This Row],[Likelihood]],tblLikelihoodRO[Numbered Label],tblLikelihoodRO[Value]),"")</f>
        <v/>
      </c>
      <c r="O111" s="157"/>
      <c r="P111" s="2" t="str" cm="1">
        <f t="array" ref="P111">IF(N111&lt;&gt;"",IFERROR(INDEX(_xlfn._xlws.FILTER(tblROSignificance[],(tblROSignificance[Low]=tblImpactAssessment14[[#This Row],[R/O Score]])+(tblROSignificance[High]=tblImpactAssessment14[[#This Row],[R/O Score]])),,6),""),"")</f>
        <v/>
      </c>
      <c r="Q111" s="157"/>
      <c r="R111"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111" s="157"/>
    </row>
    <row r="112" spans="2:19" ht="31.5" customHeight="1" x14ac:dyDescent="0.25">
      <c r="B112" s="11">
        <v>25</v>
      </c>
      <c r="C112" s="72" t="str">
        <f>LEFT(_xlfn.XLOOKUP(tblImpactAssessment14[[#This Row],[ID]],tblTopicMapping[ID],tblTopicMapping[Dimension]),1)</f>
        <v>G</v>
      </c>
      <c r="D112" s="5" t="str">
        <f>_xlfn.XLOOKUP(tblImpactAssessment14[[#This Row],[ID]],tblTopicMapping[ID],tblTopicMapping[Organization''s Topic])</f>
        <v>Responsible Sourcing</v>
      </c>
      <c r="E112" s="5" t="str">
        <f>IFERROR(IF(_xlfn.XLOOKUP(tblImpactAssessment14[[#This Row],[ID]],tblTopicMapping[ID],tblTopicMapping[Relevant to Organization])=0,"",_xlfn.XLOOKUP(tblImpactAssessment14[[#This Row],[ID]],tblTopicMapping[ID],tblTopicMapping[Relevant to Organization])),"")</f>
        <v/>
      </c>
      <c r="F112" s="157"/>
      <c r="G112" s="1" t="s">
        <v>465</v>
      </c>
      <c r="H112" s="157"/>
      <c r="I112" s="157"/>
      <c r="J112" s="157"/>
      <c r="K112" s="157"/>
      <c r="L112" s="157"/>
      <c r="M112" s="157"/>
      <c r="N112" s="2" t="str">
        <f>_xlfn.IFNA(_xlfn.XLOOKUP(tblImpactAssessment14[[#This Row],[Magnitude]],tblMagnitude[Numbered Label],tblMagnitude[Value])*_xlfn.XLOOKUP(tblImpactAssessment14[[#This Row],[Likelihood]],tblLikelihoodRO[Numbered Label],tblLikelihoodRO[Value]),"")</f>
        <v/>
      </c>
      <c r="O112" s="157"/>
      <c r="P112" s="2" t="str" cm="1">
        <f t="array" ref="P112">IF(N112&lt;&gt;"",IFERROR(INDEX(_xlfn._xlws.FILTER(tblROSignificance[],(tblROSignificance[Low]=tblImpactAssessment14[[#This Row],[R/O Score]])+(tblROSignificance[High]=tblImpactAssessment14[[#This Row],[R/O Score]])),,6),""),"")</f>
        <v/>
      </c>
      <c r="Q112" s="157"/>
      <c r="R112"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112" s="157"/>
    </row>
    <row r="113" spans="2:19" ht="31.5" customHeight="1" x14ac:dyDescent="0.25">
      <c r="B113" s="11">
        <v>25</v>
      </c>
      <c r="C113" s="72" t="str">
        <f>LEFT(_xlfn.XLOOKUP(tblImpactAssessment14[[#This Row],[ID]],tblTopicMapping[ID],tblTopicMapping[Dimension]),1)</f>
        <v>G</v>
      </c>
      <c r="D113" s="5" t="str">
        <f>_xlfn.XLOOKUP(tblImpactAssessment14[[#This Row],[ID]],tblTopicMapping[ID],tblTopicMapping[Organization''s Topic])</f>
        <v>Responsible Sourcing</v>
      </c>
      <c r="E113" s="5" t="str">
        <f>IFERROR(IF(_xlfn.XLOOKUP(tblImpactAssessment14[[#This Row],[ID]],tblTopicMapping[ID],tblTopicMapping[Relevant to Organization])=0,"",_xlfn.XLOOKUP(tblImpactAssessment14[[#This Row],[ID]],tblTopicMapping[ID],tblTopicMapping[Relevant to Organization])),"")</f>
        <v/>
      </c>
      <c r="F113" s="157"/>
      <c r="G113" s="1" t="s">
        <v>466</v>
      </c>
      <c r="H113" s="157"/>
      <c r="I113" s="157"/>
      <c r="J113" s="157"/>
      <c r="K113" s="157"/>
      <c r="L113" s="157"/>
      <c r="M113" s="157"/>
      <c r="N113" s="2" t="str">
        <f>_xlfn.IFNA(_xlfn.XLOOKUP(tblImpactAssessment14[[#This Row],[Magnitude]],tblMagnitude[Numbered Label],tblMagnitude[Value])*_xlfn.XLOOKUP(tblImpactAssessment14[[#This Row],[Likelihood]],tblLikelihoodRO[Numbered Label],tblLikelihoodRO[Value]),"")</f>
        <v/>
      </c>
      <c r="O113" s="157"/>
      <c r="P113" s="2" t="str" cm="1">
        <f t="array" ref="P113">IF(N113&lt;&gt;"",IFERROR(INDEX(_xlfn._xlws.FILTER(tblROSignificance[],(tblROSignificance[Low]=tblImpactAssessment14[[#This Row],[R/O Score]])+(tblROSignificance[High]=tblImpactAssessment14[[#This Row],[R/O Score]])),,6),""),"")</f>
        <v/>
      </c>
      <c r="Q113" s="157"/>
      <c r="R113"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113" s="157"/>
    </row>
    <row r="114" spans="2:19" ht="31.5" customHeight="1" x14ac:dyDescent="0.25">
      <c r="B114" s="11">
        <v>25</v>
      </c>
      <c r="C114" s="72" t="str">
        <f>LEFT(_xlfn.XLOOKUP(tblImpactAssessment14[[#This Row],[ID]],tblTopicMapping[ID],tblTopicMapping[Dimension]),1)</f>
        <v>G</v>
      </c>
      <c r="D114" s="5" t="str">
        <f>_xlfn.XLOOKUP(tblImpactAssessment14[[#This Row],[ID]],tblTopicMapping[ID],tblTopicMapping[Organization''s Topic])</f>
        <v>Responsible Sourcing</v>
      </c>
      <c r="E114" s="5" t="str">
        <f>IFERROR(IF(_xlfn.XLOOKUP(tblImpactAssessment14[[#This Row],[ID]],tblTopicMapping[ID],tblTopicMapping[Relevant to Organization])=0,"",_xlfn.XLOOKUP(tblImpactAssessment14[[#This Row],[ID]],tblTopicMapping[ID],tblTopicMapping[Relevant to Organization])),"")</f>
        <v/>
      </c>
      <c r="F114" s="157"/>
      <c r="G114" s="1" t="s">
        <v>467</v>
      </c>
      <c r="H114" s="157"/>
      <c r="I114" s="157"/>
      <c r="J114" s="157"/>
      <c r="K114" s="157"/>
      <c r="L114" s="157"/>
      <c r="M114" s="157"/>
      <c r="N114" s="2" t="str">
        <f>_xlfn.IFNA(_xlfn.XLOOKUP(tblImpactAssessment14[[#This Row],[Magnitude]],tblMagnitude[Numbered Label],tblMagnitude[Value])*_xlfn.XLOOKUP(tblImpactAssessment14[[#This Row],[Likelihood]],tblLikelihoodRO[Numbered Label],tblLikelihoodRO[Value]),"")</f>
        <v/>
      </c>
      <c r="O114" s="157"/>
      <c r="P114" s="2" t="str" cm="1">
        <f t="array" ref="P114">IF(N114&lt;&gt;"",IFERROR(INDEX(_xlfn._xlws.FILTER(tblROSignificance[],(tblROSignificance[Low]=tblImpactAssessment14[[#This Row],[R/O Score]])+(tblROSignificance[High]=tblImpactAssessment14[[#This Row],[R/O Score]])),,6),""),"")</f>
        <v/>
      </c>
      <c r="Q114" s="157"/>
      <c r="R114"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114" s="157"/>
    </row>
    <row r="115" spans="2:19" ht="31.5" customHeight="1" x14ac:dyDescent="0.25">
      <c r="B115" s="11">
        <v>26</v>
      </c>
      <c r="C115" s="72" t="str">
        <f>LEFT(_xlfn.XLOOKUP(tblImpactAssessment14[[#This Row],[ID]],tblTopicMapping[ID],tblTopicMapping[Dimension]),1)</f>
        <v>G</v>
      </c>
      <c r="D115" s="5" t="str">
        <f>_xlfn.XLOOKUP(tblImpactAssessment14[[#This Row],[ID]],tblTopicMapping[ID],tblTopicMapping[Organization''s Topic])</f>
        <v>Transparency: GMO Management; Public Policy</v>
      </c>
      <c r="E115" s="5" t="str">
        <f>IFERROR(IF(_xlfn.XLOOKUP(tblImpactAssessment14[[#This Row],[ID]],tblTopicMapping[ID],tblTopicMapping[Relevant to Organization])=0,"",_xlfn.XLOOKUP(tblImpactAssessment14[[#This Row],[ID]],tblTopicMapping[ID],tblTopicMapping[Relevant to Organization])),"")</f>
        <v/>
      </c>
      <c r="F115" s="157"/>
      <c r="G115" s="1" t="s">
        <v>321</v>
      </c>
      <c r="H115" s="157"/>
      <c r="I115" s="157"/>
      <c r="J115" s="157"/>
      <c r="K115" s="157"/>
      <c r="L115" s="157"/>
      <c r="M115" s="157"/>
      <c r="N115" s="2" t="str">
        <f>_xlfn.IFNA(_xlfn.XLOOKUP(tblImpactAssessment14[[#This Row],[Magnitude]],tblMagnitude[Numbered Label],tblMagnitude[Value])*_xlfn.XLOOKUP(tblImpactAssessment14[[#This Row],[Likelihood]],tblLikelihoodRO[Numbered Label],tblLikelihoodRO[Value]),"")</f>
        <v/>
      </c>
      <c r="O115" s="157"/>
      <c r="P115" s="2" t="str" cm="1">
        <f t="array" ref="P115">IF(N115&lt;&gt;"",IFERROR(INDEX(_xlfn._xlws.FILTER(tblROSignificance[],(tblROSignificance[Low]=tblImpactAssessment14[[#This Row],[R/O Score]])+(tblROSignificance[High]=tblImpactAssessment14[[#This Row],[R/O Score]])),,6),""),"")</f>
        <v/>
      </c>
      <c r="Q115" s="157"/>
      <c r="R115"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115" s="157"/>
    </row>
    <row r="116" spans="2:19" ht="31.5" customHeight="1" x14ac:dyDescent="0.25">
      <c r="B116" s="11">
        <v>26</v>
      </c>
      <c r="C116" s="72" t="str">
        <f>LEFT(_xlfn.XLOOKUP(tblImpactAssessment14[[#This Row],[ID]],tblTopicMapping[ID],tblTopicMapping[Dimension]),1)</f>
        <v>G</v>
      </c>
      <c r="D116" s="5" t="str">
        <f>_xlfn.XLOOKUP(tblImpactAssessment14[[#This Row],[ID]],tblTopicMapping[ID],tblTopicMapping[Organization''s Topic])</f>
        <v>Transparency: GMO Management; Public Policy</v>
      </c>
      <c r="E116" s="5" t="str">
        <f>IFERROR(IF(_xlfn.XLOOKUP(tblImpactAssessment14[[#This Row],[ID]],tblTopicMapping[ID],tblTopicMapping[Relevant to Organization])=0,"",_xlfn.XLOOKUP(tblImpactAssessment14[[#This Row],[ID]],tblTopicMapping[ID],tblTopicMapping[Relevant to Organization])),"")</f>
        <v/>
      </c>
      <c r="F116" s="157"/>
      <c r="G116" s="1" t="s">
        <v>322</v>
      </c>
      <c r="H116" s="157"/>
      <c r="I116" s="157"/>
      <c r="J116" s="157"/>
      <c r="K116" s="157"/>
      <c r="L116" s="157"/>
      <c r="M116" s="157"/>
      <c r="N116" s="2" t="str">
        <f>_xlfn.IFNA(_xlfn.XLOOKUP(tblImpactAssessment14[[#This Row],[Magnitude]],tblMagnitude[Numbered Label],tblMagnitude[Value])*_xlfn.XLOOKUP(tblImpactAssessment14[[#This Row],[Likelihood]],tblLikelihoodRO[Numbered Label],tblLikelihoodRO[Value]),"")</f>
        <v/>
      </c>
      <c r="O116" s="157"/>
      <c r="P116" s="2" t="str" cm="1">
        <f t="array" ref="P116">IF(N116&lt;&gt;"",IFERROR(INDEX(_xlfn._xlws.FILTER(tblROSignificance[],(tblROSignificance[Low]=tblImpactAssessment14[[#This Row],[R/O Score]])+(tblROSignificance[High]=tblImpactAssessment14[[#This Row],[R/O Score]])),,6),""),"")</f>
        <v/>
      </c>
      <c r="Q116" s="157"/>
      <c r="R116"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116" s="157"/>
    </row>
    <row r="117" spans="2:19" ht="31.5" customHeight="1" x14ac:dyDescent="0.25">
      <c r="B117" s="11">
        <v>26</v>
      </c>
      <c r="C117" s="72" t="str">
        <f>LEFT(_xlfn.XLOOKUP(tblImpactAssessment14[[#This Row],[ID]],tblTopicMapping[ID],tblTopicMapping[Dimension]),1)</f>
        <v>G</v>
      </c>
      <c r="D117" s="5" t="str">
        <f>_xlfn.XLOOKUP(tblImpactAssessment14[[#This Row],[ID]],tblTopicMapping[ID],tblTopicMapping[Organization''s Topic])</f>
        <v>Transparency: GMO Management; Public Policy</v>
      </c>
      <c r="E117" s="5" t="str">
        <f>IFERROR(IF(_xlfn.XLOOKUP(tblImpactAssessment14[[#This Row],[ID]],tblTopicMapping[ID],tblTopicMapping[Relevant to Organization])=0,"",_xlfn.XLOOKUP(tblImpactAssessment14[[#This Row],[ID]],tblTopicMapping[ID],tblTopicMapping[Relevant to Organization])),"")</f>
        <v/>
      </c>
      <c r="F117" s="157"/>
      <c r="G117" s="1" t="s">
        <v>469</v>
      </c>
      <c r="H117" s="157"/>
      <c r="I117" s="157"/>
      <c r="J117" s="157"/>
      <c r="K117" s="157"/>
      <c r="L117" s="157"/>
      <c r="M117" s="157"/>
      <c r="N117" s="2" t="str">
        <f>_xlfn.IFNA(_xlfn.XLOOKUP(tblImpactAssessment14[[#This Row],[Magnitude]],tblMagnitude[Numbered Label],tblMagnitude[Value])*_xlfn.XLOOKUP(tblImpactAssessment14[[#This Row],[Likelihood]],tblLikelihoodRO[Numbered Label],tblLikelihoodRO[Value]),"")</f>
        <v/>
      </c>
      <c r="O117" s="157"/>
      <c r="P117" s="2" t="str" cm="1">
        <f t="array" ref="P117">IF(N117&lt;&gt;"",IFERROR(INDEX(_xlfn._xlws.FILTER(tblROSignificance[],(tblROSignificance[Low]=tblImpactAssessment14[[#This Row],[R/O Score]])+(tblROSignificance[High]=tblImpactAssessment14[[#This Row],[R/O Score]])),,6),""),"")</f>
        <v/>
      </c>
      <c r="Q117" s="157"/>
      <c r="R117"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117" s="157"/>
    </row>
    <row r="118" spans="2:19" ht="31.5" customHeight="1" x14ac:dyDescent="0.25">
      <c r="B118" s="11">
        <v>26</v>
      </c>
      <c r="C118" s="72" t="str">
        <f>LEFT(_xlfn.XLOOKUP(tblImpactAssessment14[[#This Row],[ID]],tblTopicMapping[ID],tblTopicMapping[Dimension]),1)</f>
        <v>G</v>
      </c>
      <c r="D118" s="5" t="str">
        <f>_xlfn.XLOOKUP(tblImpactAssessment14[[#This Row],[ID]],tblTopicMapping[ID],tblTopicMapping[Organization''s Topic])</f>
        <v>Transparency: GMO Management; Public Policy</v>
      </c>
      <c r="E118" s="5" t="str">
        <f>IFERROR(IF(_xlfn.XLOOKUP(tblImpactAssessment14[[#This Row],[ID]],tblTopicMapping[ID],tblTopicMapping[Relevant to Organization])=0,"",_xlfn.XLOOKUP(tblImpactAssessment14[[#This Row],[ID]],tblTopicMapping[ID],tblTopicMapping[Relevant to Organization])),"")</f>
        <v/>
      </c>
      <c r="F118" s="157"/>
      <c r="G118" s="1" t="s">
        <v>470</v>
      </c>
      <c r="H118" s="157"/>
      <c r="I118" s="157"/>
      <c r="J118" s="157"/>
      <c r="K118" s="157"/>
      <c r="L118" s="157"/>
      <c r="M118" s="157"/>
      <c r="N118" s="2" t="str">
        <f>_xlfn.IFNA(_xlfn.XLOOKUP(tblImpactAssessment14[[#This Row],[Magnitude]],tblMagnitude[Numbered Label],tblMagnitude[Value])*_xlfn.XLOOKUP(tblImpactAssessment14[[#This Row],[Likelihood]],tblLikelihoodRO[Numbered Label],tblLikelihoodRO[Value]),"")</f>
        <v/>
      </c>
      <c r="O118" s="157"/>
      <c r="P118" s="2" t="str" cm="1">
        <f t="array" ref="P118">IF(N118&lt;&gt;"",IFERROR(INDEX(_xlfn._xlws.FILTER(tblROSignificance[],(tblROSignificance[Low]=tblImpactAssessment14[[#This Row],[R/O Score]])+(tblROSignificance[High]=tblImpactAssessment14[[#This Row],[R/O Score]])),,6),""),"")</f>
        <v/>
      </c>
      <c r="Q118" s="157"/>
      <c r="R118"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118" s="157"/>
    </row>
    <row r="119" spans="2:19" ht="31.5" customHeight="1" x14ac:dyDescent="0.25">
      <c r="B119" s="11">
        <v>27</v>
      </c>
      <c r="C119" s="72" t="str">
        <f>LEFT(_xlfn.XLOOKUP(tblImpactAssessment14[[#This Row],[ID]],tblTopicMapping[ID],tblTopicMapping[Dimension]),1)</f>
        <v/>
      </c>
      <c r="D119" s="5" t="str">
        <f>_xlfn.XLOOKUP(tblImpactAssessment14[[#This Row],[ID]],tblTopicMapping[ID],tblTopicMapping[Organization''s Topic])</f>
        <v>Optional topic 1</v>
      </c>
      <c r="E119" s="5" t="str">
        <f>IFERROR(IF(_xlfn.XLOOKUP(tblImpactAssessment14[[#This Row],[ID]],tblTopicMapping[ID],tblTopicMapping[Relevant to Organization])=0,"",_xlfn.XLOOKUP(tblImpactAssessment14[[#This Row],[ID]],tblTopicMapping[ID],tblTopicMapping[Relevant to Organization])),"")</f>
        <v/>
      </c>
      <c r="F119" s="157"/>
      <c r="G119" s="1" t="s">
        <v>468</v>
      </c>
      <c r="H119" s="157"/>
      <c r="I119" s="157"/>
      <c r="J119" s="157"/>
      <c r="K119" s="157"/>
      <c r="L119" s="157"/>
      <c r="M119" s="157"/>
      <c r="N119" s="2" t="str">
        <f>_xlfn.IFNA(_xlfn.XLOOKUP(tblImpactAssessment14[[#This Row],[Magnitude]],tblMagnitude[Numbered Label],tblMagnitude[Value])*_xlfn.XLOOKUP(tblImpactAssessment14[[#This Row],[Likelihood]],tblLikelihoodRO[Numbered Label],tblLikelihoodRO[Value]),"")</f>
        <v/>
      </c>
      <c r="O119" s="157"/>
      <c r="P119" s="2" t="str" cm="1">
        <f t="array" ref="P119">IF(N119&lt;&gt;"",IFERROR(INDEX(_xlfn._xlws.FILTER(tblROSignificance[],(tblROSignificance[Low]=tblImpactAssessment14[[#This Row],[R/O Score]])+(tblROSignificance[High]=tblImpactAssessment14[[#This Row],[R/O Score]])),,6),""),"")</f>
        <v/>
      </c>
      <c r="Q119" s="157"/>
      <c r="R119"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119" s="157"/>
    </row>
    <row r="120" spans="2:19" ht="31.5" customHeight="1" x14ac:dyDescent="0.25">
      <c r="B120" s="11">
        <v>27</v>
      </c>
      <c r="C120" s="72" t="str">
        <f>LEFT(_xlfn.XLOOKUP(tblImpactAssessment14[[#This Row],[ID]],tblTopicMapping[ID],tblTopicMapping[Dimension]),1)</f>
        <v/>
      </c>
      <c r="D120" s="5" t="str">
        <f>_xlfn.XLOOKUP(tblImpactAssessment14[[#This Row],[ID]],tblTopicMapping[ID],tblTopicMapping[Organization''s Topic])</f>
        <v>Optional topic 1</v>
      </c>
      <c r="E120" s="5" t="str">
        <f>IFERROR(IF(_xlfn.XLOOKUP(tblImpactAssessment14[[#This Row],[ID]],tblTopicMapping[ID],tblTopicMapping[Relevant to Organization])=0,"",_xlfn.XLOOKUP(tblImpactAssessment14[[#This Row],[ID]],tblTopicMapping[ID],tblTopicMapping[Relevant to Organization])),"")</f>
        <v/>
      </c>
      <c r="F120" s="157"/>
      <c r="G120" s="1" t="s">
        <v>471</v>
      </c>
      <c r="H120" s="157"/>
      <c r="I120" s="157"/>
      <c r="J120" s="157"/>
      <c r="K120" s="157"/>
      <c r="L120" s="157"/>
      <c r="M120" s="157"/>
      <c r="N120" s="2" t="str">
        <f>_xlfn.IFNA(_xlfn.XLOOKUP(tblImpactAssessment14[[#This Row],[Magnitude]],tblMagnitude[Numbered Label],tblMagnitude[Value])*_xlfn.XLOOKUP(tblImpactAssessment14[[#This Row],[Likelihood]],tblLikelihoodRO[Numbered Label],tblLikelihoodRO[Value]),"")</f>
        <v/>
      </c>
      <c r="O120" s="157"/>
      <c r="P120" s="2" t="str" cm="1">
        <f t="array" ref="P120">IF(N120&lt;&gt;"",IFERROR(INDEX(_xlfn._xlws.FILTER(tblROSignificance[],(tblROSignificance[Low]=tblImpactAssessment14[[#This Row],[R/O Score]])+(tblROSignificance[High]=tblImpactAssessment14[[#This Row],[R/O Score]])),,6),""),"")</f>
        <v/>
      </c>
      <c r="Q120" s="157"/>
      <c r="R120"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120" s="157"/>
    </row>
    <row r="121" spans="2:19" ht="31.5" customHeight="1" x14ac:dyDescent="0.25">
      <c r="B121" s="11">
        <v>27</v>
      </c>
      <c r="C121" s="72" t="str">
        <f>LEFT(_xlfn.XLOOKUP(tblImpactAssessment14[[#This Row],[ID]],tblTopicMapping[ID],tblTopicMapping[Dimension]),1)</f>
        <v/>
      </c>
      <c r="D121" s="5" t="str">
        <f>_xlfn.XLOOKUP(tblImpactAssessment14[[#This Row],[ID]],tblTopicMapping[ID],tblTopicMapping[Organization''s Topic])</f>
        <v>Optional topic 1</v>
      </c>
      <c r="E121" s="5" t="str">
        <f>IFERROR(IF(_xlfn.XLOOKUP(tblImpactAssessment14[[#This Row],[ID]],tblTopicMapping[ID],tblTopicMapping[Relevant to Organization])=0,"",_xlfn.XLOOKUP(tblImpactAssessment14[[#This Row],[ID]],tblTopicMapping[ID],tblTopicMapping[Relevant to Organization])),"")</f>
        <v/>
      </c>
      <c r="F121" s="157"/>
      <c r="G121" s="1" t="s">
        <v>472</v>
      </c>
      <c r="H121" s="157"/>
      <c r="I121" s="157"/>
      <c r="J121" s="157"/>
      <c r="K121" s="157"/>
      <c r="L121" s="157"/>
      <c r="M121" s="157"/>
      <c r="N121" s="2" t="str">
        <f>_xlfn.IFNA(_xlfn.XLOOKUP(tblImpactAssessment14[[#This Row],[Magnitude]],tblMagnitude[Numbered Label],tblMagnitude[Value])*_xlfn.XLOOKUP(tblImpactAssessment14[[#This Row],[Likelihood]],tblLikelihoodRO[Numbered Label],tblLikelihoodRO[Value]),"")</f>
        <v/>
      </c>
      <c r="O121" s="157"/>
      <c r="P121" s="2" t="str" cm="1">
        <f t="array" ref="P121">IF(N121&lt;&gt;"",IFERROR(INDEX(_xlfn._xlws.FILTER(tblROSignificance[],(tblROSignificance[Low]=tblImpactAssessment14[[#This Row],[R/O Score]])+(tblROSignificance[High]=tblImpactAssessment14[[#This Row],[R/O Score]])),,6),""),"")</f>
        <v/>
      </c>
      <c r="Q121" s="157"/>
      <c r="R121"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121" s="157"/>
    </row>
    <row r="122" spans="2:19" ht="31.5" customHeight="1" x14ac:dyDescent="0.25">
      <c r="B122" s="11">
        <v>27</v>
      </c>
      <c r="C122" s="72" t="str">
        <f>LEFT(_xlfn.XLOOKUP(tblImpactAssessment14[[#This Row],[ID]],tblTopicMapping[ID],tblTopicMapping[Dimension]),1)</f>
        <v/>
      </c>
      <c r="D122" s="5" t="str">
        <f>_xlfn.XLOOKUP(tblImpactAssessment14[[#This Row],[ID]],tblTopicMapping[ID],tblTopicMapping[Organization''s Topic])</f>
        <v>Optional topic 1</v>
      </c>
      <c r="E122" s="5" t="str">
        <f>IFERROR(IF(_xlfn.XLOOKUP(tblImpactAssessment14[[#This Row],[ID]],tblTopicMapping[ID],tblTopicMapping[Relevant to Organization])=0,"",_xlfn.XLOOKUP(tblImpactAssessment14[[#This Row],[ID]],tblTopicMapping[ID],tblTopicMapping[Relevant to Organization])),"")</f>
        <v/>
      </c>
      <c r="F122" s="157"/>
      <c r="G122" s="1" t="s">
        <v>473</v>
      </c>
      <c r="H122" s="157"/>
      <c r="I122" s="157"/>
      <c r="J122" s="157"/>
      <c r="K122" s="157"/>
      <c r="L122" s="157"/>
      <c r="M122" s="157"/>
      <c r="N122" s="2" t="str">
        <f>_xlfn.IFNA(_xlfn.XLOOKUP(tblImpactAssessment14[[#This Row],[Magnitude]],tblMagnitude[Numbered Label],tblMagnitude[Value])*_xlfn.XLOOKUP(tblImpactAssessment14[[#This Row],[Likelihood]],tblLikelihoodRO[Numbered Label],tblLikelihoodRO[Value]),"")</f>
        <v/>
      </c>
      <c r="O122" s="157"/>
      <c r="P122" s="2" t="str" cm="1">
        <f t="array" ref="P122">IF(N122&lt;&gt;"",IFERROR(INDEX(_xlfn._xlws.FILTER(tblROSignificance[],(tblROSignificance[Low]=tblImpactAssessment14[[#This Row],[R/O Score]])+(tblROSignificance[High]=tblImpactAssessment14[[#This Row],[R/O Score]])),,6),""),"")</f>
        <v/>
      </c>
      <c r="Q122" s="157"/>
      <c r="R122"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122" s="157"/>
    </row>
    <row r="123" spans="2:19" ht="31.5" customHeight="1" x14ac:dyDescent="0.25">
      <c r="B123" s="11">
        <v>28</v>
      </c>
      <c r="C123" s="72" t="str">
        <f>LEFT(_xlfn.XLOOKUP(tblImpactAssessment14[[#This Row],[ID]],tblTopicMapping[ID],tblTopicMapping[Dimension]),1)</f>
        <v/>
      </c>
      <c r="D123" s="5" t="str">
        <f>_xlfn.XLOOKUP(tblImpactAssessment14[[#This Row],[ID]],tblTopicMapping[ID],tblTopicMapping[Organization''s Topic])</f>
        <v>Optional topic 2</v>
      </c>
      <c r="E123" s="5" t="str">
        <f>IFERROR(IF(_xlfn.XLOOKUP(tblImpactAssessment14[[#This Row],[ID]],tblTopicMapping[ID],tblTopicMapping[Relevant to Organization])=0,"",_xlfn.XLOOKUP(tblImpactAssessment14[[#This Row],[ID]],tblTopicMapping[ID],tblTopicMapping[Relevant to Organization])),"")</f>
        <v/>
      </c>
      <c r="F123" s="157"/>
      <c r="G123" s="1" t="s">
        <v>316</v>
      </c>
      <c r="H123" s="157"/>
      <c r="I123" s="157"/>
      <c r="J123" s="157"/>
      <c r="K123" s="157"/>
      <c r="L123" s="157"/>
      <c r="M123" s="157"/>
      <c r="N123" s="2" t="str">
        <f>_xlfn.IFNA(_xlfn.XLOOKUP(tblImpactAssessment14[[#This Row],[Magnitude]],tblMagnitude[Numbered Label],tblMagnitude[Value])*_xlfn.XLOOKUP(tblImpactAssessment14[[#This Row],[Likelihood]],tblLikelihoodRO[Numbered Label],tblLikelihoodRO[Value]),"")</f>
        <v/>
      </c>
      <c r="O123" s="157"/>
      <c r="P123" s="2" t="str" cm="1">
        <f t="array" ref="P123">IF(N123&lt;&gt;"",IFERROR(INDEX(_xlfn._xlws.FILTER(tblROSignificance[],(tblROSignificance[Low]=tblImpactAssessment14[[#This Row],[R/O Score]])+(tblROSignificance[High]=tblImpactAssessment14[[#This Row],[R/O Score]])),,6),""),"")</f>
        <v/>
      </c>
      <c r="Q123" s="157"/>
      <c r="R123"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123" s="157"/>
    </row>
    <row r="124" spans="2:19" ht="31.5" customHeight="1" x14ac:dyDescent="0.25">
      <c r="B124" s="11">
        <v>28</v>
      </c>
      <c r="C124" s="72" t="str">
        <f>LEFT(_xlfn.XLOOKUP(tblImpactAssessment14[[#This Row],[ID]],tblTopicMapping[ID],tblTopicMapping[Dimension]),1)</f>
        <v/>
      </c>
      <c r="D124" s="5" t="str">
        <f>_xlfn.XLOOKUP(tblImpactAssessment14[[#This Row],[ID]],tblTopicMapping[ID],tblTopicMapping[Organization''s Topic])</f>
        <v>Optional topic 2</v>
      </c>
      <c r="E124" s="5" t="str">
        <f>IFERROR(IF(_xlfn.XLOOKUP(tblImpactAssessment14[[#This Row],[ID]],tblTopicMapping[ID],tblTopicMapping[Relevant to Organization])=0,"",_xlfn.XLOOKUP(tblImpactAssessment14[[#This Row],[ID]],tblTopicMapping[ID],tblTopicMapping[Relevant to Organization])),"")</f>
        <v/>
      </c>
      <c r="F124" s="157"/>
      <c r="G124" s="1" t="s">
        <v>320</v>
      </c>
      <c r="H124" s="157"/>
      <c r="I124" s="157"/>
      <c r="J124" s="157"/>
      <c r="K124" s="157"/>
      <c r="L124" s="157"/>
      <c r="M124" s="157"/>
      <c r="N124" s="2" t="str">
        <f>_xlfn.IFNA(_xlfn.XLOOKUP(tblImpactAssessment14[[#This Row],[Magnitude]],tblMagnitude[Numbered Label],tblMagnitude[Value])*_xlfn.XLOOKUP(tblImpactAssessment14[[#This Row],[Likelihood]],tblLikelihoodRO[Numbered Label],tblLikelihoodRO[Value]),"")</f>
        <v/>
      </c>
      <c r="O124" s="157"/>
      <c r="P124" s="2" t="str" cm="1">
        <f t="array" ref="P124">IF(N124&lt;&gt;"",IFERROR(INDEX(_xlfn._xlws.FILTER(tblROSignificance[],(tblROSignificance[Low]=tblImpactAssessment14[[#This Row],[R/O Score]])+(tblROSignificance[High]=tblImpactAssessment14[[#This Row],[R/O Score]])),,6),""),"")</f>
        <v/>
      </c>
      <c r="Q124" s="157"/>
      <c r="R124"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124" s="157"/>
    </row>
    <row r="125" spans="2:19" ht="31.5" customHeight="1" x14ac:dyDescent="0.25">
      <c r="B125" s="11">
        <v>28</v>
      </c>
      <c r="C125" s="72" t="str">
        <f>LEFT(_xlfn.XLOOKUP(tblImpactAssessment14[[#This Row],[ID]],tblTopicMapping[ID],tblTopicMapping[Dimension]),1)</f>
        <v/>
      </c>
      <c r="D125" s="5" t="str">
        <f>_xlfn.XLOOKUP(tblImpactAssessment14[[#This Row],[ID]],tblTopicMapping[ID],tblTopicMapping[Organization''s Topic])</f>
        <v>Optional topic 2</v>
      </c>
      <c r="E125" s="5" t="str">
        <f>IFERROR(IF(_xlfn.XLOOKUP(tblImpactAssessment14[[#This Row],[ID]],tblTopicMapping[ID],tblTopicMapping[Relevant to Organization])=0,"",_xlfn.XLOOKUP(tblImpactAssessment14[[#This Row],[ID]],tblTopicMapping[ID],tblTopicMapping[Relevant to Organization])),"")</f>
        <v/>
      </c>
      <c r="F125" s="157"/>
      <c r="G125" s="1" t="s">
        <v>474</v>
      </c>
      <c r="H125" s="157"/>
      <c r="I125" s="157"/>
      <c r="J125" s="157"/>
      <c r="K125" s="157"/>
      <c r="L125" s="157"/>
      <c r="M125" s="157"/>
      <c r="N125" s="2" t="str">
        <f>_xlfn.IFNA(_xlfn.XLOOKUP(tblImpactAssessment14[[#This Row],[Magnitude]],tblMagnitude[Numbered Label],tblMagnitude[Value])*_xlfn.XLOOKUP(tblImpactAssessment14[[#This Row],[Likelihood]],tblLikelihoodRO[Numbered Label],tblLikelihoodRO[Value]),"")</f>
        <v/>
      </c>
      <c r="O125" s="157"/>
      <c r="P125" s="2" t="str" cm="1">
        <f t="array" ref="P125">IF(N125&lt;&gt;"",IFERROR(INDEX(_xlfn._xlws.FILTER(tblROSignificance[],(tblROSignificance[Low]=tblImpactAssessment14[[#This Row],[R/O Score]])+(tblROSignificance[High]=tblImpactAssessment14[[#This Row],[R/O Score]])),,6),""),"")</f>
        <v/>
      </c>
      <c r="Q125" s="157"/>
      <c r="R125"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125" s="157"/>
    </row>
    <row r="126" spans="2:19" ht="31.5" customHeight="1" x14ac:dyDescent="0.25">
      <c r="B126" s="11">
        <v>28</v>
      </c>
      <c r="C126" s="72" t="str">
        <f>LEFT(_xlfn.XLOOKUP(tblImpactAssessment14[[#This Row],[ID]],tblTopicMapping[ID],tblTopicMapping[Dimension]),1)</f>
        <v/>
      </c>
      <c r="D126" s="5" t="str">
        <f>_xlfn.XLOOKUP(tblImpactAssessment14[[#This Row],[ID]],tblTopicMapping[ID],tblTopicMapping[Organization''s Topic])</f>
        <v>Optional topic 2</v>
      </c>
      <c r="E126" s="5" t="str">
        <f>IFERROR(IF(_xlfn.XLOOKUP(tblImpactAssessment14[[#This Row],[ID]],tblTopicMapping[ID],tblTopicMapping[Relevant to Organization])=0,"",_xlfn.XLOOKUP(tblImpactAssessment14[[#This Row],[ID]],tblTopicMapping[ID],tblTopicMapping[Relevant to Organization])),"")</f>
        <v/>
      </c>
      <c r="F126" s="157"/>
      <c r="G126" s="1" t="s">
        <v>475</v>
      </c>
      <c r="H126" s="157"/>
      <c r="I126" s="157"/>
      <c r="J126" s="157"/>
      <c r="K126" s="157"/>
      <c r="L126" s="157"/>
      <c r="M126" s="157"/>
      <c r="N126" s="2" t="str">
        <f>_xlfn.IFNA(_xlfn.XLOOKUP(tblImpactAssessment14[[#This Row],[Magnitude]],tblMagnitude[Numbered Label],tblMagnitude[Value])*_xlfn.XLOOKUP(tblImpactAssessment14[[#This Row],[Likelihood]],tblLikelihoodRO[Numbered Label],tblLikelihoodRO[Value]),"")</f>
        <v/>
      </c>
      <c r="O126" s="157"/>
      <c r="P126" s="2" t="str" cm="1">
        <f t="array" ref="P126">IF(N126&lt;&gt;"",IFERROR(INDEX(_xlfn._xlws.FILTER(tblROSignificance[],(tblROSignificance[Low]=tblImpactAssessment14[[#This Row],[R/O Score]])+(tblROSignificance[High]=tblImpactAssessment14[[#This Row],[R/O Score]])),,6),""),"")</f>
        <v/>
      </c>
      <c r="Q126" s="157"/>
      <c r="R126"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126" s="157"/>
    </row>
    <row r="127" spans="2:19" ht="31.5" customHeight="1" x14ac:dyDescent="0.25">
      <c r="B127" s="11">
        <v>29</v>
      </c>
      <c r="C127" s="72" t="str">
        <f>LEFT(_xlfn.XLOOKUP(tblImpactAssessment14[[#This Row],[ID]],tblTopicMapping[ID],tblTopicMapping[Dimension]),1)</f>
        <v/>
      </c>
      <c r="D127" s="5" t="str">
        <f>_xlfn.XLOOKUP(tblImpactAssessment14[[#This Row],[ID]],tblTopicMapping[ID],tblTopicMapping[Organization''s Topic])</f>
        <v>Optional topic 3</v>
      </c>
      <c r="E127" s="5" t="str">
        <f>IFERROR(IF(_xlfn.XLOOKUP(tblImpactAssessment14[[#This Row],[ID]],tblTopicMapping[ID],tblTopicMapping[Relevant to Organization])=0,"",_xlfn.XLOOKUP(tblImpactAssessment14[[#This Row],[ID]],tblTopicMapping[ID],tblTopicMapping[Relevant to Organization])),"")</f>
        <v/>
      </c>
      <c r="F127" s="157"/>
      <c r="G127" s="1" t="s">
        <v>317</v>
      </c>
      <c r="H127" s="157"/>
      <c r="I127" s="157"/>
      <c r="J127" s="157"/>
      <c r="K127" s="157"/>
      <c r="L127" s="157"/>
      <c r="M127" s="157"/>
      <c r="N127" s="2" t="str">
        <f>_xlfn.IFNA(_xlfn.XLOOKUP(tblImpactAssessment14[[#This Row],[Magnitude]],tblMagnitude[Numbered Label],tblMagnitude[Value])*_xlfn.XLOOKUP(tblImpactAssessment14[[#This Row],[Likelihood]],tblLikelihoodRO[Numbered Label],tblLikelihoodRO[Value]),"")</f>
        <v/>
      </c>
      <c r="O127" s="157"/>
      <c r="P127" s="2" t="str" cm="1">
        <f t="array" ref="P127">IF(N127&lt;&gt;"",IFERROR(INDEX(_xlfn._xlws.FILTER(tblROSignificance[],(tblROSignificance[Low]=tblImpactAssessment14[[#This Row],[R/O Score]])+(tblROSignificance[High]=tblImpactAssessment14[[#This Row],[R/O Score]])),,6),""),"")</f>
        <v/>
      </c>
      <c r="Q127" s="157"/>
      <c r="R127"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127" s="157"/>
    </row>
    <row r="128" spans="2:19" ht="31.5" customHeight="1" x14ac:dyDescent="0.25">
      <c r="B128" s="11">
        <v>29</v>
      </c>
      <c r="C128" s="72" t="str">
        <f>LEFT(_xlfn.XLOOKUP(tblImpactAssessment14[[#This Row],[ID]],tblTopicMapping[ID],tblTopicMapping[Dimension]),1)</f>
        <v/>
      </c>
      <c r="D128" s="5" t="str">
        <f>_xlfn.XLOOKUP(tblImpactAssessment14[[#This Row],[ID]],tblTopicMapping[ID],tblTopicMapping[Organization''s Topic])</f>
        <v>Optional topic 3</v>
      </c>
      <c r="E128" s="5" t="str">
        <f>IFERROR(IF(_xlfn.XLOOKUP(tblImpactAssessment14[[#This Row],[ID]],tblTopicMapping[ID],tblTopicMapping[Relevant to Organization])=0,"",_xlfn.XLOOKUP(tblImpactAssessment14[[#This Row],[ID]],tblTopicMapping[ID],tblTopicMapping[Relevant to Organization])),"")</f>
        <v/>
      </c>
      <c r="F128" s="157"/>
      <c r="G128" s="1" t="s">
        <v>318</v>
      </c>
      <c r="H128" s="157"/>
      <c r="I128" s="157"/>
      <c r="J128" s="157"/>
      <c r="K128" s="157"/>
      <c r="L128" s="157"/>
      <c r="M128" s="157"/>
      <c r="N128" s="2" t="str">
        <f>_xlfn.IFNA(_xlfn.XLOOKUP(tblImpactAssessment14[[#This Row],[Magnitude]],tblMagnitude[Numbered Label],tblMagnitude[Value])*_xlfn.XLOOKUP(tblImpactAssessment14[[#This Row],[Likelihood]],tblLikelihoodRO[Numbered Label],tblLikelihoodRO[Value]),"")</f>
        <v/>
      </c>
      <c r="O128" s="157"/>
      <c r="P128" s="2" t="str" cm="1">
        <f t="array" ref="P128">IF(N128&lt;&gt;"",IFERROR(INDEX(_xlfn._xlws.FILTER(tblROSignificance[],(tblROSignificance[Low]=tblImpactAssessment14[[#This Row],[R/O Score]])+(tblROSignificance[High]=tblImpactAssessment14[[#This Row],[R/O Score]])),,6),""),"")</f>
        <v/>
      </c>
      <c r="Q128" s="157"/>
      <c r="R128"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128" s="157"/>
    </row>
    <row r="129" spans="2:19" ht="31.5" customHeight="1" x14ac:dyDescent="0.25">
      <c r="B129" s="11">
        <v>29</v>
      </c>
      <c r="C129" s="72" t="str">
        <f>LEFT(_xlfn.XLOOKUP(tblImpactAssessment14[[#This Row],[ID]],tblTopicMapping[ID],tblTopicMapping[Dimension]),1)</f>
        <v/>
      </c>
      <c r="D129" s="5" t="str">
        <f>_xlfn.XLOOKUP(tblImpactAssessment14[[#This Row],[ID]],tblTopicMapping[ID],tblTopicMapping[Organization''s Topic])</f>
        <v>Optional topic 3</v>
      </c>
      <c r="E129" s="5" t="str">
        <f>IFERROR(IF(_xlfn.XLOOKUP(tblImpactAssessment14[[#This Row],[ID]],tblTopicMapping[ID],tblTopicMapping[Relevant to Organization])=0,"",_xlfn.XLOOKUP(tblImpactAssessment14[[#This Row],[ID]],tblTopicMapping[ID],tblTopicMapping[Relevant to Organization])),"")</f>
        <v/>
      </c>
      <c r="F129" s="157"/>
      <c r="G129" s="1" t="s">
        <v>319</v>
      </c>
      <c r="H129" s="157"/>
      <c r="I129" s="157"/>
      <c r="J129" s="157"/>
      <c r="K129" s="157"/>
      <c r="L129" s="157"/>
      <c r="M129" s="157"/>
      <c r="N129" s="2" t="str">
        <f>_xlfn.IFNA(_xlfn.XLOOKUP(tblImpactAssessment14[[#This Row],[Magnitude]],tblMagnitude[Numbered Label],tblMagnitude[Value])*_xlfn.XLOOKUP(tblImpactAssessment14[[#This Row],[Likelihood]],tblLikelihoodRO[Numbered Label],tblLikelihoodRO[Value]),"")</f>
        <v/>
      </c>
      <c r="O129" s="157"/>
      <c r="P129" s="2" t="str" cm="1">
        <f t="array" ref="P129">IF(N129&lt;&gt;"",IFERROR(INDEX(_xlfn._xlws.FILTER(tblROSignificance[],(tblROSignificance[Low]=tblImpactAssessment14[[#This Row],[R/O Score]])+(tblROSignificance[High]=tblImpactAssessment14[[#This Row],[R/O Score]])),,6),""),"")</f>
        <v/>
      </c>
      <c r="Q129" s="157"/>
      <c r="R129"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129" s="157"/>
    </row>
    <row r="130" spans="2:19" ht="31.5" customHeight="1" x14ac:dyDescent="0.25">
      <c r="B130" s="11">
        <v>29</v>
      </c>
      <c r="C130" s="72" t="str">
        <f>LEFT(_xlfn.XLOOKUP(tblImpactAssessment14[[#This Row],[ID]],tblTopicMapping[ID],tblTopicMapping[Dimension]),1)</f>
        <v/>
      </c>
      <c r="D130" s="5" t="str">
        <f>_xlfn.XLOOKUP(tblImpactAssessment14[[#This Row],[ID]],tblTopicMapping[ID],tblTopicMapping[Organization''s Topic])</f>
        <v>Optional topic 3</v>
      </c>
      <c r="E130" s="5" t="str">
        <f>IFERROR(IF(_xlfn.XLOOKUP(tblImpactAssessment14[[#This Row],[ID]],tblTopicMapping[ID],tblTopicMapping[Relevant to Organization])=0,"",_xlfn.XLOOKUP(tblImpactAssessment14[[#This Row],[ID]],tblTopicMapping[ID],tblTopicMapping[Relevant to Organization])),"")</f>
        <v/>
      </c>
      <c r="F130" s="157"/>
      <c r="G130" s="1" t="s">
        <v>476</v>
      </c>
      <c r="H130" s="157"/>
      <c r="I130" s="157"/>
      <c r="J130" s="157"/>
      <c r="K130" s="157"/>
      <c r="L130" s="157"/>
      <c r="M130" s="157"/>
      <c r="N130" s="2" t="str">
        <f>_xlfn.IFNA(_xlfn.XLOOKUP(tblImpactAssessment14[[#This Row],[Magnitude]],tblMagnitude[Numbered Label],tblMagnitude[Value])*_xlfn.XLOOKUP(tblImpactAssessment14[[#This Row],[Likelihood]],tblLikelihoodRO[Numbered Label],tblLikelihoodRO[Value]),"")</f>
        <v/>
      </c>
      <c r="O130" s="157"/>
      <c r="P130" s="2" t="str" cm="1">
        <f t="array" ref="P130">IF(N130&lt;&gt;"",IFERROR(INDEX(_xlfn._xlws.FILTER(tblROSignificance[],(tblROSignificance[Low]=tblImpactAssessment14[[#This Row],[R/O Score]])+(tblROSignificance[High]=tblImpactAssessment14[[#This Row],[R/O Score]])),,6),""),"")</f>
        <v/>
      </c>
      <c r="Q130" s="157"/>
      <c r="R130"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130" s="157"/>
    </row>
    <row r="131" spans="2:19" ht="31.5" customHeight="1" x14ac:dyDescent="0.25">
      <c r="B131" s="11">
        <v>30</v>
      </c>
      <c r="C131" s="72" t="str">
        <f>LEFT(_xlfn.XLOOKUP(tblImpactAssessment14[[#This Row],[ID]],tblTopicMapping[ID],tblTopicMapping[Dimension]),1)</f>
        <v/>
      </c>
      <c r="D131" s="5" t="str">
        <f>_xlfn.XLOOKUP(tblImpactAssessment14[[#This Row],[ID]],tblTopicMapping[ID],tblTopicMapping[Organization''s Topic])</f>
        <v>Optional topic 4</v>
      </c>
      <c r="E131" s="5" t="str">
        <f>IFERROR(IF(_xlfn.XLOOKUP(tblImpactAssessment14[[#This Row],[ID]],tblTopicMapping[ID],tblTopicMapping[Relevant to Organization])=0,"",_xlfn.XLOOKUP(tblImpactAssessment14[[#This Row],[ID]],tblTopicMapping[ID],tblTopicMapping[Relevant to Organization])),"")</f>
        <v/>
      </c>
      <c r="F131" s="157"/>
      <c r="G131" s="1" t="s">
        <v>315</v>
      </c>
      <c r="H131" s="157"/>
      <c r="I131" s="157"/>
      <c r="J131" s="157"/>
      <c r="K131" s="157"/>
      <c r="L131" s="157"/>
      <c r="M131" s="157"/>
      <c r="N131" s="2" t="str">
        <f>_xlfn.IFNA(_xlfn.XLOOKUP(tblImpactAssessment14[[#This Row],[Magnitude]],tblMagnitude[Numbered Label],tblMagnitude[Value])*_xlfn.XLOOKUP(tblImpactAssessment14[[#This Row],[Likelihood]],tblLikelihoodRO[Numbered Label],tblLikelihoodRO[Value]),"")</f>
        <v/>
      </c>
      <c r="O131" s="157"/>
      <c r="P131" s="2" t="str" cm="1">
        <f t="array" ref="P131">IF(N131&lt;&gt;"",IFERROR(INDEX(_xlfn._xlws.FILTER(tblROSignificance[],(tblROSignificance[Low]=tblImpactAssessment14[[#This Row],[R/O Score]])+(tblROSignificance[High]=tblImpactAssessment14[[#This Row],[R/O Score]])),,6),""),"")</f>
        <v/>
      </c>
      <c r="Q131" s="157"/>
      <c r="R131"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131" s="157"/>
    </row>
    <row r="132" spans="2:19" ht="31.5" customHeight="1" x14ac:dyDescent="0.25">
      <c r="B132" s="11">
        <v>30</v>
      </c>
      <c r="C132" s="72" t="str">
        <f>LEFT(_xlfn.XLOOKUP(tblImpactAssessment14[[#This Row],[ID]],tblTopicMapping[ID],tblTopicMapping[Dimension]),1)</f>
        <v/>
      </c>
      <c r="D132" s="5" t="str">
        <f>_xlfn.XLOOKUP(tblImpactAssessment14[[#This Row],[ID]],tblTopicMapping[ID],tblTopicMapping[Organization''s Topic])</f>
        <v>Optional topic 4</v>
      </c>
      <c r="E132" s="5" t="str">
        <f>IFERROR(IF(_xlfn.XLOOKUP(tblImpactAssessment14[[#This Row],[ID]],tblTopicMapping[ID],tblTopicMapping[Relevant to Organization])=0,"",_xlfn.XLOOKUP(tblImpactAssessment14[[#This Row],[ID]],tblTopicMapping[ID],tblTopicMapping[Relevant to Organization])),"")</f>
        <v/>
      </c>
      <c r="F132" s="157"/>
      <c r="G132" s="1" t="s">
        <v>380</v>
      </c>
      <c r="H132" s="157"/>
      <c r="I132" s="157"/>
      <c r="J132" s="157"/>
      <c r="K132" s="157"/>
      <c r="L132" s="157"/>
      <c r="M132" s="157"/>
      <c r="N132" s="2" t="str">
        <f>_xlfn.IFNA(_xlfn.XLOOKUP(tblImpactAssessment14[[#This Row],[Magnitude]],tblMagnitude[Numbered Label],tblMagnitude[Value])*_xlfn.XLOOKUP(tblImpactAssessment14[[#This Row],[Likelihood]],tblLikelihoodRO[Numbered Label],tblLikelihoodRO[Value]),"")</f>
        <v/>
      </c>
      <c r="O132" s="157"/>
      <c r="P132" s="2" t="str" cm="1">
        <f t="array" ref="P132">IF(N132&lt;&gt;"",IFERROR(INDEX(_xlfn._xlws.FILTER(tblROSignificance[],(tblROSignificance[Low]=tblImpactAssessment14[[#This Row],[R/O Score]])+(tblROSignificance[High]=tblImpactAssessment14[[#This Row],[R/O Score]])),,6),""),"")</f>
        <v/>
      </c>
      <c r="Q132" s="157"/>
      <c r="R132"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132" s="157"/>
    </row>
    <row r="133" spans="2:19" ht="31.5" customHeight="1" x14ac:dyDescent="0.25">
      <c r="B133" s="11">
        <v>30</v>
      </c>
      <c r="C133" s="72" t="str">
        <f>LEFT(_xlfn.XLOOKUP(tblImpactAssessment14[[#This Row],[ID]],tblTopicMapping[ID],tblTopicMapping[Dimension]),1)</f>
        <v/>
      </c>
      <c r="D133" s="5" t="str">
        <f>_xlfn.XLOOKUP(tblImpactAssessment14[[#This Row],[ID]],tblTopicMapping[ID],tblTopicMapping[Organization''s Topic])</f>
        <v>Optional topic 4</v>
      </c>
      <c r="E133" s="5" t="str">
        <f>IFERROR(IF(_xlfn.XLOOKUP(tblImpactAssessment14[[#This Row],[ID]],tblTopicMapping[ID],tblTopicMapping[Relevant to Organization])=0,"",_xlfn.XLOOKUP(tblImpactAssessment14[[#This Row],[ID]],tblTopicMapping[ID],tblTopicMapping[Relevant to Organization])),"")</f>
        <v/>
      </c>
      <c r="F133" s="157"/>
      <c r="G133" s="1" t="s">
        <v>381</v>
      </c>
      <c r="H133" s="157"/>
      <c r="I133" s="157"/>
      <c r="J133" s="157"/>
      <c r="K133" s="157"/>
      <c r="L133" s="157"/>
      <c r="M133" s="157"/>
      <c r="N133" s="2" t="str">
        <f>_xlfn.IFNA(_xlfn.XLOOKUP(tblImpactAssessment14[[#This Row],[Magnitude]],tblMagnitude[Numbered Label],tblMagnitude[Value])*_xlfn.XLOOKUP(tblImpactAssessment14[[#This Row],[Likelihood]],tblLikelihoodRO[Numbered Label],tblLikelihoodRO[Value]),"")</f>
        <v/>
      </c>
      <c r="O133" s="157"/>
      <c r="P133" s="2" t="str" cm="1">
        <f t="array" ref="P133">IF(N133&lt;&gt;"",IFERROR(INDEX(_xlfn._xlws.FILTER(tblROSignificance[],(tblROSignificance[Low]=tblImpactAssessment14[[#This Row],[R/O Score]])+(tblROSignificance[High]=tblImpactAssessment14[[#This Row],[R/O Score]])),,6),""),"")</f>
        <v/>
      </c>
      <c r="Q133" s="157"/>
      <c r="R133"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133" s="157"/>
    </row>
    <row r="134" spans="2:19" ht="31.5" customHeight="1" x14ac:dyDescent="0.25">
      <c r="B134" s="11">
        <v>30</v>
      </c>
      <c r="C134" s="72" t="str">
        <f>LEFT(_xlfn.XLOOKUP(tblImpactAssessment14[[#This Row],[ID]],tblTopicMapping[ID],tblTopicMapping[Dimension]),1)</f>
        <v/>
      </c>
      <c r="D134" s="5" t="str">
        <f>_xlfn.XLOOKUP(tblImpactAssessment14[[#This Row],[ID]],tblTopicMapping[ID],tblTopicMapping[Organization''s Topic])</f>
        <v>Optional topic 4</v>
      </c>
      <c r="E134" s="5" t="str">
        <f>IFERROR(IF(_xlfn.XLOOKUP(tblImpactAssessment14[[#This Row],[ID]],tblTopicMapping[ID],tblTopicMapping[Relevant to Organization])=0,"",_xlfn.XLOOKUP(tblImpactAssessment14[[#This Row],[ID]],tblTopicMapping[ID],tblTopicMapping[Relevant to Organization])),"")</f>
        <v/>
      </c>
      <c r="F134" s="157"/>
      <c r="G134" s="1" t="s">
        <v>382</v>
      </c>
      <c r="H134" s="157"/>
      <c r="I134" s="157"/>
      <c r="J134" s="157"/>
      <c r="K134" s="157"/>
      <c r="L134" s="157"/>
      <c r="M134" s="157"/>
      <c r="N134" s="2" t="str">
        <f>_xlfn.IFNA(_xlfn.XLOOKUP(tblImpactAssessment14[[#This Row],[Magnitude]],tblMagnitude[Numbered Label],tblMagnitude[Value])*_xlfn.XLOOKUP(tblImpactAssessment14[[#This Row],[Likelihood]],tblLikelihoodRO[Numbered Label],tblLikelihoodRO[Value]),"")</f>
        <v/>
      </c>
      <c r="O134" s="157"/>
      <c r="P134" s="2" t="str" cm="1">
        <f t="array" ref="P134">IF(N134&lt;&gt;"",IFERROR(INDEX(_xlfn._xlws.FILTER(tblROSignificance[],(tblROSignificance[Low]=tblImpactAssessment14[[#This Row],[R/O Score]])+(tblROSignificance[High]=tblImpactAssessment14[[#This Row],[R/O Score]])),,6),""),"")</f>
        <v/>
      </c>
      <c r="Q134" s="157"/>
      <c r="R134"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134" s="157"/>
    </row>
  </sheetData>
  <sheetProtection algorithmName="SHA-512" hashValue="RMSH/EXoI8/mDnKJq4bu5otF+bYfU26pm1kAg6UR6P2b06kRx+tS04m496CoGxzDYVbotcjagrhz+o/RR3VpPA==" saltValue="Fgbn+ZWTSXCugQWin/Felg==" spinCount="100000" sheet="1" objects="1" scenarios="1" sort="0" autoFilter="0" pivotTables="0"/>
  <mergeCells count="2">
    <mergeCell ref="L13:M13"/>
    <mergeCell ref="Q13:R13"/>
  </mergeCells>
  <phoneticPr fontId="3" type="noConversion"/>
  <dataValidations count="7">
    <dataValidation type="list" allowBlank="1" showInputMessage="1" showErrorMessage="1" sqref="L15:L134" xr:uid="{C5112BCE-BCDE-4B94-85C4-9390C45CEF3F}">
      <formula1>lovMagnitude</formula1>
    </dataValidation>
    <dataValidation type="list" allowBlank="1" showInputMessage="1" showErrorMessage="1" sqref="I15:I134" xr:uid="{69F0540F-1D7B-4F21-AB5E-D7353DE11AE6}">
      <formula1>"Risk, Opportunity"</formula1>
    </dataValidation>
    <dataValidation type="list" allowBlank="1" showInputMessage="1" showErrorMessage="1" sqref="M15:M134" xr:uid="{76B7D0FB-9159-4BCA-B471-80FE5767D993}">
      <formula1>lovLikelihoodRO</formula1>
    </dataValidation>
    <dataValidation type="list" allowBlank="1" showInputMessage="1" showErrorMessage="1" promptTitle="Source" prompt="Select whether the risk/opportunity derives from impacts associated with the topic, dependencies or external factors." sqref="K15:K134" xr:uid="{A85EF977-C9DB-4AC7-9F4E-73D21EF645A3}">
      <formula1>"Impacts, Dependencies, External factor"</formula1>
    </dataValidation>
    <dataValidation type="list" allowBlank="1" showInputMessage="1" showErrorMessage="1" sqref="O15:O134" xr:uid="{7A802B41-DDD1-4AD2-8EFF-3A982A1D643E}">
      <formula1>lovTimeHorizons</formula1>
    </dataValidation>
    <dataValidation type="list" allowBlank="1" showInputMessage="1" showErrorMessage="1" sqref="Q15:Q134" xr:uid="{D1E66F82-60DE-477D-A537-74FFC0DA05C3}">
      <formula1>lovROSignificance</formula1>
    </dataValidation>
    <dataValidation allowBlank="1" showInputMessage="1" showErrorMessage="1" sqref="P15:P134" xr:uid="{29EEAFAA-D44D-4ED9-99C2-A0CFF0680B0C}"/>
  </dataValidations>
  <pageMargins left="0.7" right="0.7" top="0.75" bottom="0.75" header="0.3" footer="0.3"/>
  <pageSetup orientation="landscape" r:id="rId1"/>
  <drawing r:id="rId2"/>
  <legacyDrawing r:id="rId3"/>
  <tableParts count="1">
    <tablePart r:id="rId4"/>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2298AD-D44A-4DD9-9375-21859D79927B}">
  <sheetPr>
    <pageSetUpPr autoPageBreaks="0" fitToPage="1"/>
  </sheetPr>
  <dimension ref="B2:K46"/>
  <sheetViews>
    <sheetView showGridLines="0" showRowColHeaders="0" zoomScaleNormal="100" workbookViewId="0">
      <selection activeCell="R14" sqref="R14"/>
    </sheetView>
  </sheetViews>
  <sheetFormatPr defaultRowHeight="15" x14ac:dyDescent="0.25"/>
  <cols>
    <col min="1" max="1" width="2.85546875" customWidth="1"/>
    <col min="2" max="2" width="4.7109375" customWidth="1"/>
    <col min="3" max="3" width="4.85546875" customWidth="1"/>
    <col min="4" max="4" width="40.42578125" customWidth="1"/>
    <col min="5" max="5" width="11.28515625" customWidth="1"/>
    <col min="6" max="6" width="28.5703125" customWidth="1"/>
    <col min="7" max="7" width="30.28515625" bestFit="1" customWidth="1"/>
    <col min="8" max="8" width="24.7109375" bestFit="1" customWidth="1"/>
    <col min="9" max="9" width="23.85546875" customWidth="1"/>
    <col min="10" max="10" width="9.7109375" customWidth="1"/>
    <col min="11" max="11" width="32.42578125" customWidth="1"/>
  </cols>
  <sheetData>
    <row r="2" spans="2:11" x14ac:dyDescent="0.25">
      <c r="B2" s="8" t="s">
        <v>10</v>
      </c>
    </row>
    <row r="3" spans="2:11" ht="24" customHeight="1" x14ac:dyDescent="0.25">
      <c r="B3" s="34" t="s">
        <v>370</v>
      </c>
    </row>
    <row r="4" spans="2:11" s="20" customFormat="1" ht="29.1" customHeight="1" x14ac:dyDescent="0.25">
      <c r="B4" s="20" t="s">
        <v>342</v>
      </c>
    </row>
    <row r="5" spans="2:11" ht="22.5" customHeight="1" x14ac:dyDescent="0.25">
      <c r="B5" s="158" t="s">
        <v>173</v>
      </c>
    </row>
    <row r="6" spans="2:11" x14ac:dyDescent="0.25">
      <c r="B6" s="159" t="s">
        <v>393</v>
      </c>
    </row>
    <row r="7" spans="2:11" x14ac:dyDescent="0.25">
      <c r="B7" s="11" t="s">
        <v>394</v>
      </c>
    </row>
    <row r="8" spans="2:11" x14ac:dyDescent="0.25">
      <c r="B8" s="11" t="s">
        <v>396</v>
      </c>
    </row>
    <row r="9" spans="2:11" ht="29.45" customHeight="1" x14ac:dyDescent="0.25">
      <c r="B9" s="11" t="s">
        <v>397</v>
      </c>
    </row>
    <row r="10" spans="2:11" ht="12.6" customHeight="1" x14ac:dyDescent="0.25">
      <c r="C10" s="3"/>
      <c r="D10" s="18" t="s">
        <v>257</v>
      </c>
    </row>
    <row r="11" spans="2:11" x14ac:dyDescent="0.25">
      <c r="C11" s="28"/>
      <c r="D11" s="18" t="s">
        <v>258</v>
      </c>
    </row>
    <row r="12" spans="2:11" x14ac:dyDescent="0.25">
      <c r="C12" s="56"/>
      <c r="D12" s="18" t="s">
        <v>395</v>
      </c>
    </row>
    <row r="13" spans="2:11" x14ac:dyDescent="0.25">
      <c r="B13" s="1"/>
      <c r="C13" s="18"/>
    </row>
    <row r="14" spans="2:11" ht="18" customHeight="1" x14ac:dyDescent="0.25">
      <c r="B14" s="160" t="str">
        <f>"Note: The Topic Mapping table has "&amp;COUNTA(tblTopicMapping[ID])&amp; " topics listed."</f>
        <v>Note: The Topic Mapping table has 30 topics listed.</v>
      </c>
      <c r="C14" s="161"/>
      <c r="D14" s="161"/>
      <c r="E14" s="161"/>
    </row>
    <row r="15" spans="2:11" ht="25.5" customHeight="1" x14ac:dyDescent="0.25">
      <c r="B15" s="182" t="s">
        <v>327</v>
      </c>
      <c r="C15" s="182"/>
      <c r="D15" s="182"/>
      <c r="E15" s="162"/>
      <c r="F15" s="182" t="s">
        <v>328</v>
      </c>
      <c r="G15" s="182"/>
      <c r="I15" s="143" t="s">
        <v>329</v>
      </c>
      <c r="K15" s="143" t="s">
        <v>330</v>
      </c>
    </row>
    <row r="16" spans="2:11" s="9" customFormat="1" ht="30" x14ac:dyDescent="0.25">
      <c r="B16" s="45" t="s">
        <v>20</v>
      </c>
      <c r="C16" s="8" t="s">
        <v>19</v>
      </c>
      <c r="D16" s="45" t="s">
        <v>268</v>
      </c>
      <c r="E16" s="45" t="s">
        <v>348</v>
      </c>
      <c r="F16" s="45" t="s">
        <v>214</v>
      </c>
      <c r="G16" s="45" t="s">
        <v>331</v>
      </c>
      <c r="H16" s="45" t="s">
        <v>25</v>
      </c>
      <c r="I16" s="45" t="s">
        <v>332</v>
      </c>
      <c r="J16" s="45" t="s">
        <v>333</v>
      </c>
      <c r="K16" s="45" t="s">
        <v>282</v>
      </c>
    </row>
    <row r="17" spans="2:11" ht="20.45" customHeight="1" x14ac:dyDescent="0.25">
      <c r="B17" s="11">
        <v>1</v>
      </c>
      <c r="C17" s="72" t="str">
        <f>LEFT(_xlfn.XLOOKUP(tblPrioritization[[#This Row],[ID]],tblTopicMapping[ID],tblTopicMapping[Dimension]),1)</f>
        <v>S</v>
      </c>
      <c r="D17" s="5" t="str">
        <f>_xlfn.XLOOKUP(tblPrioritization[[#This Row],[ID]],tblTopicMapping[ID],tblTopicMapping[Organization''s Topic])</f>
        <v>Animal Care</v>
      </c>
      <c r="E17" s="5" t="str">
        <f>IFERROR(IF(_xlfn.XLOOKUP(tblPrioritization[[#This Row],[ID]],tblTopicMapping[ID],tblTopicMapping[Relevant to Organization])=0,"",_xlfn.XLOOKUP(tblPrioritization[[#This Row],[ID]],tblTopicMapping[ID],tblTopicMapping[Relevant to Organization])),"")</f>
        <v/>
      </c>
      <c r="F17" s="128" t="s">
        <v>244</v>
      </c>
      <c r="G17" s="128" t="s">
        <v>244</v>
      </c>
      <c r="H17" s="72" t="str" cm="1">
        <f t="array" ref="H17">_xlfn.IFNA(LOOKUP(2,1/(tblTopicSignificanceMateriality[Impact Significance]=tblPrioritization[[#This Row],[Impact Significance Category]])/(tblTopicSignificanceMateriality[Financial Significance]=tblPrioritization[[#This Row],[Financial Significance Category]]),(tblTopicSignificanceMateriality[Materiality Tier])),"")</f>
        <v>5-Most Material</v>
      </c>
      <c r="I17" s="128"/>
      <c r="J17" s="72" t="str">
        <f>_xlfn.IFNA(_xlfn.XLOOKUP(tblPrioritization[[#This Row],[Materiality Tier]],tblMaterialityTiers[Materiality Tier],tblMaterialityTiers[Material]),"")</f>
        <v>Yes</v>
      </c>
      <c r="K17" s="128"/>
    </row>
    <row r="18" spans="2:11" ht="20.45" customHeight="1" x14ac:dyDescent="0.25">
      <c r="B18" s="11">
        <v>2</v>
      </c>
      <c r="C18" s="72" t="str">
        <f>LEFT(_xlfn.XLOOKUP(tblPrioritization[[#This Row],[ID]],tblTopicMapping[ID],tblTopicMapping[Dimension]),1)</f>
        <v>S</v>
      </c>
      <c r="D18" s="5" t="str">
        <f>_xlfn.XLOOKUP(tblPrioritization[[#This Row],[ID]],tblTopicMapping[ID],tblTopicMapping[Organization''s Topic])</f>
        <v>Food Safety &amp; Product Quality</v>
      </c>
      <c r="E18" s="5" t="str">
        <f>IFERROR(IF(_xlfn.XLOOKUP(tblPrioritization[[#This Row],[ID]],tblTopicMapping[ID],tblTopicMapping[Relevant to Organization])=0,"",_xlfn.XLOOKUP(tblPrioritization[[#This Row],[ID]],tblTopicMapping[ID],tblTopicMapping[Relevant to Organization])),"")</f>
        <v/>
      </c>
      <c r="F18" s="128" t="s">
        <v>244</v>
      </c>
      <c r="G18" s="128" t="s">
        <v>244</v>
      </c>
      <c r="H18" s="72" t="str" cm="1">
        <f t="array" ref="H18">_xlfn.IFNA(LOOKUP(2,1/(tblTopicSignificanceMateriality[Impact Significance]=tblPrioritization[[#This Row],[Impact Significance Category]])/(tblTopicSignificanceMateriality[Financial Significance]=tblPrioritization[[#This Row],[Financial Significance Category]]),(tblTopicSignificanceMateriality[Materiality Tier])),"")</f>
        <v>5-Most Material</v>
      </c>
      <c r="I18" s="128"/>
      <c r="J18" s="72" t="str">
        <f>_xlfn.IFNA(_xlfn.XLOOKUP(tblPrioritization[[#This Row],[Materiality Tier]],tblMaterialityTiers[Materiality Tier],tblMaterialityTiers[Material]),"")</f>
        <v>Yes</v>
      </c>
      <c r="K18" s="128"/>
    </row>
    <row r="19" spans="2:11" ht="20.45" customHeight="1" x14ac:dyDescent="0.25">
      <c r="B19" s="11">
        <v>3</v>
      </c>
      <c r="C19" s="72" t="str">
        <f>LEFT(_xlfn.XLOOKUP(tblPrioritization[[#This Row],[ID]],tblTopicMapping[ID],tblTopicMapping[Dimension]),1)</f>
        <v>E</v>
      </c>
      <c r="D19" s="5" t="str">
        <f>_xlfn.XLOOKUP(tblPrioritization[[#This Row],[ID]],tblTopicMapping[ID],tblTopicMapping[Organization''s Topic])</f>
        <v>GHG Emissions &amp; Energy</v>
      </c>
      <c r="E19" s="5" t="str">
        <f>IFERROR(IF(_xlfn.XLOOKUP(tblPrioritization[[#This Row],[ID]],tblTopicMapping[ID],tblTopicMapping[Relevant to Organization])=0,"",_xlfn.XLOOKUP(tblPrioritization[[#This Row],[ID]],tblTopicMapping[ID],tblTopicMapping[Relevant to Organization])),"")</f>
        <v/>
      </c>
      <c r="F19" s="128" t="s">
        <v>244</v>
      </c>
      <c r="G19" s="128" t="s">
        <v>244</v>
      </c>
      <c r="H19" s="72" t="str" cm="1">
        <f t="array" ref="H19">_xlfn.IFNA(LOOKUP(2,1/(tblTopicSignificanceMateriality[Impact Significance]=tblPrioritization[[#This Row],[Impact Significance Category]])/(tblTopicSignificanceMateriality[Financial Significance]=tblPrioritization[[#This Row],[Financial Significance Category]]),(tblTopicSignificanceMateriality[Materiality Tier])),"")</f>
        <v>5-Most Material</v>
      </c>
      <c r="I19" s="128"/>
      <c r="J19" s="72" t="str">
        <f>_xlfn.IFNA(_xlfn.XLOOKUP(tblPrioritization[[#This Row],[Materiality Tier]],tblMaterialityTiers[Materiality Tier],tblMaterialityTiers[Material]),"")</f>
        <v>Yes</v>
      </c>
      <c r="K19" s="128"/>
    </row>
    <row r="20" spans="2:11" ht="20.45" customHeight="1" x14ac:dyDescent="0.25">
      <c r="B20" s="11">
        <v>4</v>
      </c>
      <c r="C20" s="72" t="str">
        <f>LEFT(_xlfn.XLOOKUP(tblPrioritization[[#This Row],[ID]],tblTopicMapping[ID],tblTopicMapping[Dimension]),1)</f>
        <v>S</v>
      </c>
      <c r="D20" s="5" t="str">
        <f>_xlfn.XLOOKUP(tblPrioritization[[#This Row],[ID]],tblTopicMapping[ID],tblTopicMapping[Organization''s Topic])</f>
        <v>Health &amp; Nutrition</v>
      </c>
      <c r="E20" s="5" t="str">
        <f>IFERROR(IF(_xlfn.XLOOKUP(tblPrioritization[[#This Row],[ID]],tblTopicMapping[ID],tblTopicMapping[Relevant to Organization])=0,"",_xlfn.XLOOKUP(tblPrioritization[[#This Row],[ID]],tblTopicMapping[ID],tblTopicMapping[Relevant to Organization])),"")</f>
        <v/>
      </c>
      <c r="F20" s="128" t="s">
        <v>222</v>
      </c>
      <c r="G20" s="128" t="s">
        <v>222</v>
      </c>
      <c r="H20" s="72" t="str" cm="1">
        <f t="array" ref="H20">_xlfn.IFNA(LOOKUP(2,1/(tblTopicSignificanceMateriality[Impact Significance]=tblPrioritization[[#This Row],[Impact Significance Category]])/(tblTopicSignificanceMateriality[Financial Significance]=tblPrioritization[[#This Row],[Financial Significance Category]]),(tblTopicSignificanceMateriality[Materiality Tier])),"")</f>
        <v>5-Most Material</v>
      </c>
      <c r="I20" s="128"/>
      <c r="J20" s="72" t="str">
        <f>_xlfn.IFNA(_xlfn.XLOOKUP(tblPrioritization[[#This Row],[Materiality Tier]],tblMaterialityTiers[Materiality Tier],tblMaterialityTiers[Material]),"")</f>
        <v>Yes</v>
      </c>
      <c r="K20" s="128"/>
    </row>
    <row r="21" spans="2:11" ht="20.45" customHeight="1" x14ac:dyDescent="0.25">
      <c r="B21" s="11">
        <v>5</v>
      </c>
      <c r="C21" s="72" t="str">
        <f>LEFT(_xlfn.XLOOKUP(tblPrioritization[[#This Row],[ID]],tblTopicMapping[ID],tblTopicMapping[Dimension]),1)</f>
        <v>E</v>
      </c>
      <c r="D21" s="5" t="str">
        <f>_xlfn.XLOOKUP(tblPrioritization[[#This Row],[ID]],tblTopicMapping[ID],tblTopicMapping[Organization''s Topic])</f>
        <v>Water Quality &amp; Nutrient Management</v>
      </c>
      <c r="E21" s="5" t="str">
        <f>IFERROR(IF(_xlfn.XLOOKUP(tblPrioritization[[#This Row],[ID]],tblTopicMapping[ID],tblTopicMapping[Relevant to Organization])=0,"",_xlfn.XLOOKUP(tblPrioritization[[#This Row],[ID]],tblTopicMapping[ID],tblTopicMapping[Relevant to Organization])),"")</f>
        <v/>
      </c>
      <c r="F21" s="128" t="s">
        <v>222</v>
      </c>
      <c r="G21" s="128" t="s">
        <v>222</v>
      </c>
      <c r="H21" s="72" t="str" cm="1">
        <f t="array" ref="H21">_xlfn.IFNA(LOOKUP(2,1/(tblTopicSignificanceMateriality[Impact Significance]=tblPrioritization[[#This Row],[Impact Significance Category]])/(tblTopicSignificanceMateriality[Financial Significance]=tblPrioritization[[#This Row],[Financial Significance Category]]),(tblTopicSignificanceMateriality[Materiality Tier])),"")</f>
        <v>5-Most Material</v>
      </c>
      <c r="I21" s="128"/>
      <c r="J21" s="72" t="str">
        <f>_xlfn.IFNA(_xlfn.XLOOKUP(tblPrioritization[[#This Row],[Materiality Tier]],tblMaterialityTiers[Materiality Tier],tblMaterialityTiers[Material]),"")</f>
        <v>Yes</v>
      </c>
      <c r="K21" s="128"/>
    </row>
    <row r="22" spans="2:11" ht="20.45" customHeight="1" x14ac:dyDescent="0.25">
      <c r="B22" s="11">
        <v>6</v>
      </c>
      <c r="C22" s="72" t="str">
        <f>LEFT(_xlfn.XLOOKUP(tblPrioritization[[#This Row],[ID]],tblTopicMapping[ID],tblTopicMapping[Dimension]),1)</f>
        <v>E</v>
      </c>
      <c r="D22" s="5" t="str">
        <f>_xlfn.XLOOKUP(tblPrioritization[[#This Row],[ID]],tblTopicMapping[ID],tblTopicMapping[Organization''s Topic])</f>
        <v>Water Use &amp; Availability</v>
      </c>
      <c r="E22" s="5" t="str">
        <f>IFERROR(IF(_xlfn.XLOOKUP(tblPrioritization[[#This Row],[ID]],tblTopicMapping[ID],tblTopicMapping[Relevant to Organization])=0,"",_xlfn.XLOOKUP(tblPrioritization[[#This Row],[ID]],tblTopicMapping[ID],tblTopicMapping[Relevant to Organization])),"")</f>
        <v/>
      </c>
      <c r="F22" s="128" t="s">
        <v>244</v>
      </c>
      <c r="G22" s="128" t="s">
        <v>244</v>
      </c>
      <c r="H22" s="72" t="str" cm="1">
        <f t="array" ref="H22">_xlfn.IFNA(LOOKUP(2,1/(tblTopicSignificanceMateriality[Impact Significance]=tblPrioritization[[#This Row],[Impact Significance Category]])/(tblTopicSignificanceMateriality[Financial Significance]=tblPrioritization[[#This Row],[Financial Significance Category]]),(tblTopicSignificanceMateriality[Materiality Tier])),"")</f>
        <v>5-Most Material</v>
      </c>
      <c r="I22" s="128"/>
      <c r="J22" s="72" t="str">
        <f>_xlfn.IFNA(_xlfn.XLOOKUP(tblPrioritization[[#This Row],[Materiality Tier]],tblMaterialityTiers[Materiality Tier],tblMaterialityTiers[Material]),"")</f>
        <v>Yes</v>
      </c>
      <c r="K22" s="128"/>
    </row>
    <row r="23" spans="2:11" ht="20.45" customHeight="1" x14ac:dyDescent="0.25">
      <c r="B23" s="11">
        <v>7</v>
      </c>
      <c r="C23" s="72" t="str">
        <f>LEFT(_xlfn.XLOOKUP(tblPrioritization[[#This Row],[ID]],tblTopicMapping[ID],tblTopicMapping[Dimension]),1)</f>
        <v>S</v>
      </c>
      <c r="D23" s="5" t="str">
        <f>_xlfn.XLOOKUP(tblPrioritization[[#This Row],[ID]],tblTopicMapping[ID],tblTopicMapping[Organization''s Topic])</f>
        <v>Worker Health, Safety &amp; Well-Being</v>
      </c>
      <c r="E23" s="5" t="str">
        <f>IFERROR(IF(_xlfn.XLOOKUP(tblPrioritization[[#This Row],[ID]],tblTopicMapping[ID],tblTopicMapping[Relevant to Organization])=0,"",_xlfn.XLOOKUP(tblPrioritization[[#This Row],[ID]],tblTopicMapping[ID],tblTopicMapping[Relevant to Organization])),"")</f>
        <v/>
      </c>
      <c r="F23" s="128" t="s">
        <v>244</v>
      </c>
      <c r="G23" s="128" t="s">
        <v>244</v>
      </c>
      <c r="H23" s="72" t="str" cm="1">
        <f t="array" ref="H23">_xlfn.IFNA(LOOKUP(2,1/(tblTopicSignificanceMateriality[Impact Significance]=tblPrioritization[[#This Row],[Impact Significance Category]])/(tblTopicSignificanceMateriality[Financial Significance]=tblPrioritization[[#This Row],[Financial Significance Category]]),(tblTopicSignificanceMateriality[Materiality Tier])),"")</f>
        <v>5-Most Material</v>
      </c>
      <c r="I23" s="128"/>
      <c r="J23" s="72" t="str">
        <f>_xlfn.IFNA(_xlfn.XLOOKUP(tblPrioritization[[#This Row],[Materiality Tier]],tblMaterialityTiers[Materiality Tier],tblMaterialityTiers[Material]),"")</f>
        <v>Yes</v>
      </c>
      <c r="K23" s="128"/>
    </row>
    <row r="24" spans="2:11" ht="20.45" customHeight="1" x14ac:dyDescent="0.25">
      <c r="B24" s="11">
        <v>8</v>
      </c>
      <c r="C24" s="72" t="str">
        <f>LEFT(_xlfn.XLOOKUP(tblPrioritization[[#This Row],[ID]],tblTopicMapping[ID],tblTopicMapping[Dimension]),1)</f>
        <v>E</v>
      </c>
      <c r="D24" s="5" t="str">
        <f>_xlfn.XLOOKUP(tblPrioritization[[#This Row],[ID]],tblTopicMapping[ID],tblTopicMapping[Organization''s Topic])</f>
        <v>Climate Resilience</v>
      </c>
      <c r="E24" s="5" t="str">
        <f>IFERROR(IF(_xlfn.XLOOKUP(tblPrioritization[[#This Row],[ID]],tblTopicMapping[ID],tblTopicMapping[Relevant to Organization])=0,"",_xlfn.XLOOKUP(tblPrioritization[[#This Row],[ID]],tblTopicMapping[ID],tblTopicMapping[Relevant to Organization])),"")</f>
        <v/>
      </c>
      <c r="F24" s="128" t="s">
        <v>220</v>
      </c>
      <c r="G24" s="128" t="s">
        <v>244</v>
      </c>
      <c r="H24" s="72" t="str" cm="1">
        <f t="array" ref="H24">_xlfn.IFNA(LOOKUP(2,1/(tblTopicSignificanceMateriality[Impact Significance]=tblPrioritization[[#This Row],[Impact Significance Category]])/(tblTopicSignificanceMateriality[Financial Significance]=tblPrioritization[[#This Row],[Financial Significance Category]]),(tblTopicSignificanceMateriality[Materiality Tier])),"")</f>
        <v>4-Highly Material</v>
      </c>
      <c r="I24" s="128"/>
      <c r="J24" s="72" t="str">
        <f>_xlfn.IFNA(_xlfn.XLOOKUP(tblPrioritization[[#This Row],[Materiality Tier]],tblMaterialityTiers[Materiality Tier],tblMaterialityTiers[Material]),"")</f>
        <v>Yes</v>
      </c>
      <c r="K24" s="128"/>
    </row>
    <row r="25" spans="2:11" ht="20.45" customHeight="1" x14ac:dyDescent="0.25">
      <c r="B25" s="11">
        <v>9</v>
      </c>
      <c r="C25" s="72" t="str">
        <f>LEFT(_xlfn.XLOOKUP(tblPrioritization[[#This Row],[ID]],tblTopicMapping[ID],tblTopicMapping[Dimension]),1)</f>
        <v>G</v>
      </c>
      <c r="D25" s="5" t="str">
        <f>_xlfn.XLOOKUP(tblPrioritization[[#This Row],[ID]],tblTopicMapping[ID],tblTopicMapping[Organization''s Topic])</f>
        <v>Cybersecurity &amp; Data Protection</v>
      </c>
      <c r="E25" s="5" t="str">
        <f>IFERROR(IF(_xlfn.XLOOKUP(tblPrioritization[[#This Row],[ID]],tblTopicMapping[ID],tblTopicMapping[Relevant to Organization])=0,"",_xlfn.XLOOKUP(tblPrioritization[[#This Row],[ID]],tblTopicMapping[ID],tblTopicMapping[Relevant to Organization])),"")</f>
        <v/>
      </c>
      <c r="F25" s="128" t="s">
        <v>241</v>
      </c>
      <c r="G25" s="128" t="s">
        <v>244</v>
      </c>
      <c r="H25" s="72" t="str" cm="1">
        <f t="array" ref="H25">_xlfn.IFNA(LOOKUP(2,1/(tblTopicSignificanceMateriality[Impact Significance]=tblPrioritization[[#This Row],[Impact Significance Category]])/(tblTopicSignificanceMateriality[Financial Significance]=tblPrioritization[[#This Row],[Financial Significance Category]]),(tblTopicSignificanceMateriality[Materiality Tier])),"")</f>
        <v>4-Highly Material</v>
      </c>
      <c r="I25" s="128"/>
      <c r="J25" s="72" t="str">
        <f>_xlfn.IFNA(_xlfn.XLOOKUP(tblPrioritization[[#This Row],[Materiality Tier]],tblMaterialityTiers[Materiality Tier],tblMaterialityTiers[Material]),"")</f>
        <v>Yes</v>
      </c>
      <c r="K25" s="128"/>
    </row>
    <row r="26" spans="2:11" ht="20.45" customHeight="1" x14ac:dyDescent="0.25">
      <c r="B26" s="11">
        <v>10</v>
      </c>
      <c r="C26" s="72" t="str">
        <f>LEFT(_xlfn.XLOOKUP(tblPrioritization[[#This Row],[ID]],tblTopicMapping[ID],tblTopicMapping[Dimension]),1)</f>
        <v>S</v>
      </c>
      <c r="D26" s="5" t="str">
        <f>_xlfn.XLOOKUP(tblPrioritization[[#This Row],[ID]],tblTopicMapping[ID],tblTopicMapping[Organization''s Topic])</f>
        <v>Economic Contributions</v>
      </c>
      <c r="E26" s="5" t="str">
        <f>IFERROR(IF(_xlfn.XLOOKUP(tblPrioritization[[#This Row],[ID]],tblTopicMapping[ID],tblTopicMapping[Relevant to Organization])=0,"",_xlfn.XLOOKUP(tblPrioritization[[#This Row],[ID]],tblTopicMapping[ID],tblTopicMapping[Relevant to Organization])),"")</f>
        <v/>
      </c>
      <c r="F26" s="128" t="s">
        <v>220</v>
      </c>
      <c r="G26" s="128" t="s">
        <v>244</v>
      </c>
      <c r="H26" s="72" t="str" cm="1">
        <f t="array" ref="H26">_xlfn.IFNA(LOOKUP(2,1/(tblTopicSignificanceMateriality[Impact Significance]=tblPrioritization[[#This Row],[Impact Significance Category]])/(tblTopicSignificanceMateriality[Financial Significance]=tblPrioritization[[#This Row],[Financial Significance Category]]),(tblTopicSignificanceMateriality[Materiality Tier])),"")</f>
        <v>4-Highly Material</v>
      </c>
      <c r="I26" s="128"/>
      <c r="J26" s="72" t="str">
        <f>_xlfn.IFNA(_xlfn.XLOOKUP(tblPrioritization[[#This Row],[Materiality Tier]],tblMaterialityTiers[Materiality Tier],tblMaterialityTiers[Material]),"")</f>
        <v>Yes</v>
      </c>
      <c r="K26" s="128"/>
    </row>
    <row r="27" spans="2:11" ht="20.45" customHeight="1" x14ac:dyDescent="0.25">
      <c r="B27" s="11">
        <v>11</v>
      </c>
      <c r="C27" s="72" t="str">
        <f>LEFT(_xlfn.XLOOKUP(tblPrioritization[[#This Row],[ID]],tblTopicMapping[ID],tblTopicMapping[Dimension]),1)</f>
        <v>S</v>
      </c>
      <c r="D27" s="5" t="str">
        <f>_xlfn.XLOOKUP(tblPrioritization[[#This Row],[ID]],tblTopicMapping[ID],tblTopicMapping[Organization''s Topic])</f>
        <v>Economic Viability &amp; Resilience</v>
      </c>
      <c r="E27" s="5" t="str">
        <f>IFERROR(IF(_xlfn.XLOOKUP(tblPrioritization[[#This Row],[ID]],tblTopicMapping[ID],tblTopicMapping[Relevant to Organization])=0,"",_xlfn.XLOOKUP(tblPrioritization[[#This Row],[ID]],tblTopicMapping[ID],tblTopicMapping[Relevant to Organization])),"")</f>
        <v/>
      </c>
      <c r="F27" s="128" t="s">
        <v>220</v>
      </c>
      <c r="G27" s="128" t="s">
        <v>244</v>
      </c>
      <c r="H27" s="72" t="str" cm="1">
        <f t="array" ref="H27">_xlfn.IFNA(LOOKUP(2,1/(tblTopicSignificanceMateriality[Impact Significance]=tblPrioritization[[#This Row],[Impact Significance Category]])/(tblTopicSignificanceMateriality[Financial Significance]=tblPrioritization[[#This Row],[Financial Significance Category]]),(tblTopicSignificanceMateriality[Materiality Tier])),"")</f>
        <v>4-Highly Material</v>
      </c>
      <c r="I27" s="128"/>
      <c r="J27" s="72" t="str">
        <f>_xlfn.IFNA(_xlfn.XLOOKUP(tblPrioritization[[#This Row],[Materiality Tier]],tblMaterialityTiers[Materiality Tier],tblMaterialityTiers[Material]),"")</f>
        <v>Yes</v>
      </c>
      <c r="K27" s="128"/>
    </row>
    <row r="28" spans="2:11" ht="20.45" customHeight="1" x14ac:dyDescent="0.25">
      <c r="B28" s="11">
        <v>12</v>
      </c>
      <c r="C28" s="72" t="str">
        <f>LEFT(_xlfn.XLOOKUP(tblPrioritization[[#This Row],[ID]],tblTopicMapping[ID],tblTopicMapping[Dimension]),1)</f>
        <v>S</v>
      </c>
      <c r="D28" s="5" t="str">
        <f>_xlfn.XLOOKUP(tblPrioritization[[#This Row],[ID]],tblTopicMapping[ID],tblTopicMapping[Organization''s Topic])</f>
        <v>Food/Nutrition Security &amp; Accessibility</v>
      </c>
      <c r="E28" s="5" t="str">
        <f>IFERROR(IF(_xlfn.XLOOKUP(tblPrioritization[[#This Row],[ID]],tblTopicMapping[ID],tblTopicMapping[Relevant to Organization])=0,"",_xlfn.XLOOKUP(tblPrioritization[[#This Row],[ID]],tblTopicMapping[ID],tblTopicMapping[Relevant to Organization])),"")</f>
        <v/>
      </c>
      <c r="F28" s="128" t="s">
        <v>244</v>
      </c>
      <c r="G28" s="128" t="s">
        <v>220</v>
      </c>
      <c r="H28" s="72" t="str" cm="1">
        <f t="array" ref="H28">_xlfn.IFNA(LOOKUP(2,1/(tblTopicSignificanceMateriality[Impact Significance]=tblPrioritization[[#This Row],[Impact Significance Category]])/(tblTopicSignificanceMateriality[Financial Significance]=tblPrioritization[[#This Row],[Financial Significance Category]]),(tblTopicSignificanceMateriality[Materiality Tier])),"")</f>
        <v>4-Highly Material</v>
      </c>
      <c r="I28" s="128"/>
      <c r="J28" s="72" t="str">
        <f>_xlfn.IFNA(_xlfn.XLOOKUP(tblPrioritization[[#This Row],[Materiality Tier]],tblMaterialityTiers[Materiality Tier],tblMaterialityTiers[Material]),"")</f>
        <v>Yes</v>
      </c>
      <c r="K28" s="128"/>
    </row>
    <row r="29" spans="2:11" ht="20.45" customHeight="1" x14ac:dyDescent="0.25">
      <c r="B29" s="11">
        <v>13</v>
      </c>
      <c r="C29" s="72" t="str">
        <f>LEFT(_xlfn.XLOOKUP(tblPrioritization[[#This Row],[ID]],tblTopicMapping[ID],tblTopicMapping[Dimension]),1)</f>
        <v>S</v>
      </c>
      <c r="D29" s="5" t="str">
        <f>_xlfn.XLOOKUP(tblPrioritization[[#This Row],[ID]],tblTopicMapping[ID],tblTopicMapping[Organization''s Topic])</f>
        <v>Workforce Attraction, Development &amp; Retention</v>
      </c>
      <c r="E29" s="5" t="str">
        <f>IFERROR(IF(_xlfn.XLOOKUP(tblPrioritization[[#This Row],[ID]],tblTopicMapping[ID],tblTopicMapping[Relevant to Organization])=0,"",_xlfn.XLOOKUP(tblPrioritization[[#This Row],[ID]],tblTopicMapping[ID],tblTopicMapping[Relevant to Organization])),"")</f>
        <v/>
      </c>
      <c r="F29" s="128" t="s">
        <v>220</v>
      </c>
      <c r="G29" s="128" t="s">
        <v>244</v>
      </c>
      <c r="H29" s="72" t="str" cm="1">
        <f t="array" ref="H29">_xlfn.IFNA(LOOKUP(2,1/(tblTopicSignificanceMateriality[Impact Significance]=tblPrioritization[[#This Row],[Impact Significance Category]])/(tblTopicSignificanceMateriality[Financial Significance]=tblPrioritization[[#This Row],[Financial Significance Category]]),(tblTopicSignificanceMateriality[Materiality Tier])),"")</f>
        <v>4-Highly Material</v>
      </c>
      <c r="I29" s="128"/>
      <c r="J29" s="72" t="str">
        <f>_xlfn.IFNA(_xlfn.XLOOKUP(tblPrioritization[[#This Row],[Materiality Tier]],tblMaterialityTiers[Materiality Tier],tblMaterialityTiers[Material]),"")</f>
        <v>Yes</v>
      </c>
      <c r="K29" s="128"/>
    </row>
    <row r="30" spans="2:11" ht="20.45" customHeight="1" x14ac:dyDescent="0.25">
      <c r="B30" s="11">
        <v>14</v>
      </c>
      <c r="C30" s="72" t="str">
        <f>LEFT(_xlfn.XLOOKUP(tblPrioritization[[#This Row],[ID]],tblTopicMapping[ID],tblTopicMapping[Dimension]),1)</f>
        <v>E</v>
      </c>
      <c r="D30" s="5" t="str">
        <f>_xlfn.XLOOKUP(tblPrioritization[[#This Row],[ID]],tblTopicMapping[ID],tblTopicMapping[Organization''s Topic])</f>
        <v>Materials &amp; Packaging</v>
      </c>
      <c r="E30" s="5" t="str">
        <f>IFERROR(IF(_xlfn.XLOOKUP(tblPrioritization[[#This Row],[ID]],tblTopicMapping[ID],tblTopicMapping[Relevant to Organization])=0,"",_xlfn.XLOOKUP(tblPrioritization[[#This Row],[ID]],tblTopicMapping[ID],tblTopicMapping[Relevant to Organization])),"")</f>
        <v/>
      </c>
      <c r="F30" s="128" t="s">
        <v>220</v>
      </c>
      <c r="G30" s="128" t="s">
        <v>220</v>
      </c>
      <c r="H30" s="72" t="str" cm="1">
        <f t="array" ref="H30">_xlfn.IFNA(LOOKUP(2,1/(tblTopicSignificanceMateriality[Impact Significance]=tblPrioritization[[#This Row],[Impact Significance Category]])/(tblTopicSignificanceMateriality[Financial Significance]=tblPrioritization[[#This Row],[Financial Significance Category]]),(tblTopicSignificanceMateriality[Materiality Tier])),"")</f>
        <v>3-Material</v>
      </c>
      <c r="I30" s="128"/>
      <c r="J30" s="72" t="str">
        <f>_xlfn.IFNA(_xlfn.XLOOKUP(tblPrioritization[[#This Row],[Materiality Tier]],tblMaterialityTiers[Materiality Tier],tblMaterialityTiers[Material]),"")</f>
        <v>Yes</v>
      </c>
      <c r="K30" s="128"/>
    </row>
    <row r="31" spans="2:11" ht="20.45" customHeight="1" x14ac:dyDescent="0.25">
      <c r="B31" s="11">
        <v>15</v>
      </c>
      <c r="C31" s="72" t="str">
        <f>LEFT(_xlfn.XLOOKUP(tblPrioritization[[#This Row],[ID]],tblTopicMapping[ID],tblTopicMapping[Dimension]),1)</f>
        <v>E</v>
      </c>
      <c r="D31" s="5" t="str">
        <f>_xlfn.XLOOKUP(tblPrioritization[[#This Row],[ID]],tblTopicMapping[ID],tblTopicMapping[Organization''s Topic])</f>
        <v>Soil Health &amp; Quality</v>
      </c>
      <c r="E31" s="5" t="str">
        <f>IFERROR(IF(_xlfn.XLOOKUP(tblPrioritization[[#This Row],[ID]],tblTopicMapping[ID],tblTopicMapping[Relevant to Organization])=0,"",_xlfn.XLOOKUP(tblPrioritization[[#This Row],[ID]],tblTopicMapping[ID],tblTopicMapping[Relevant to Organization])),"")</f>
        <v/>
      </c>
      <c r="F31" s="128" t="s">
        <v>220</v>
      </c>
      <c r="G31" s="128" t="s">
        <v>220</v>
      </c>
      <c r="H31" s="72" t="str" cm="1">
        <f t="array" ref="H31">_xlfn.IFNA(LOOKUP(2,1/(tblTopicSignificanceMateriality[Impact Significance]=tblPrioritization[[#This Row],[Impact Significance Category]])/(tblTopicSignificanceMateriality[Financial Significance]=tblPrioritization[[#This Row],[Financial Significance Category]]),(tblTopicSignificanceMateriality[Materiality Tier])),"")</f>
        <v>3-Material</v>
      </c>
      <c r="I31" s="128"/>
      <c r="J31" s="72" t="str">
        <f>_xlfn.IFNA(_xlfn.XLOOKUP(tblPrioritization[[#This Row],[Materiality Tier]],tblMaterialityTiers[Materiality Tier],tblMaterialityTiers[Material]),"")</f>
        <v>Yes</v>
      </c>
      <c r="K31" s="128"/>
    </row>
    <row r="32" spans="2:11" ht="20.45" customHeight="1" x14ac:dyDescent="0.25">
      <c r="B32" s="11">
        <v>16</v>
      </c>
      <c r="C32" s="72" t="str">
        <f>LEFT(_xlfn.XLOOKUP(tblPrioritization[[#This Row],[ID]],tblTopicMapping[ID],tblTopicMapping[Dimension]),1)</f>
        <v>E</v>
      </c>
      <c r="D32" s="5" t="str">
        <f>_xlfn.XLOOKUP(tblPrioritization[[#This Row],[ID]],tblTopicMapping[ID],tblTopicMapping[Organization''s Topic])</f>
        <v>Waste &amp; Resource Recovery</v>
      </c>
      <c r="E32" s="5" t="str">
        <f>IFERROR(IF(_xlfn.XLOOKUP(tblPrioritization[[#This Row],[ID]],tblTopicMapping[ID],tblTopicMapping[Relevant to Organization])=0,"",_xlfn.XLOOKUP(tblPrioritization[[#This Row],[ID]],tblTopicMapping[ID],tblTopicMapping[Relevant to Organization])),"")</f>
        <v/>
      </c>
      <c r="F32" s="128" t="s">
        <v>220</v>
      </c>
      <c r="G32" s="128" t="s">
        <v>220</v>
      </c>
      <c r="H32" s="72" t="str" cm="1">
        <f t="array" ref="H32">_xlfn.IFNA(LOOKUP(2,1/(tblTopicSignificanceMateriality[Impact Significance]=tblPrioritization[[#This Row],[Impact Significance Category]])/(tblTopicSignificanceMateriality[Financial Significance]=tblPrioritization[[#This Row],[Financial Significance Category]]),(tblTopicSignificanceMateriality[Materiality Tier])),"")</f>
        <v>3-Material</v>
      </c>
      <c r="I32" s="128"/>
      <c r="J32" s="72" t="str">
        <f>_xlfn.IFNA(_xlfn.XLOOKUP(tblPrioritization[[#This Row],[Materiality Tier]],tblMaterialityTiers[Materiality Tier],tblMaterialityTiers[Material]),"")</f>
        <v>Yes</v>
      </c>
      <c r="K32" s="128"/>
    </row>
    <row r="33" spans="2:11" ht="20.45" customHeight="1" x14ac:dyDescent="0.25">
      <c r="B33" s="11">
        <v>17</v>
      </c>
      <c r="C33" s="72" t="str">
        <f>LEFT(_xlfn.XLOOKUP(tblPrioritization[[#This Row],[ID]],tblTopicMapping[ID],tblTopicMapping[Dimension]),1)</f>
        <v>S</v>
      </c>
      <c r="D33" s="5" t="str">
        <f>_xlfn.XLOOKUP(tblPrioritization[[#This Row],[ID]],tblTopicMapping[ID],tblTopicMapping[Organization''s Topic])</f>
        <v>Working Conditions &amp; Labor Practices</v>
      </c>
      <c r="E33" s="5" t="str">
        <f>IFERROR(IF(_xlfn.XLOOKUP(tblPrioritization[[#This Row],[ID]],tblTopicMapping[ID],tblTopicMapping[Relevant to Organization])=0,"",_xlfn.XLOOKUP(tblPrioritization[[#This Row],[ID]],tblTopicMapping[ID],tblTopicMapping[Relevant to Organization])),"")</f>
        <v/>
      </c>
      <c r="F33" s="128" t="s">
        <v>220</v>
      </c>
      <c r="G33" s="128" t="s">
        <v>220</v>
      </c>
      <c r="H33" s="72" t="str" cm="1">
        <f t="array" ref="H33">_xlfn.IFNA(LOOKUP(2,1/(tblTopicSignificanceMateriality[Impact Significance]=tblPrioritization[[#This Row],[Impact Significance Category]])/(tblTopicSignificanceMateriality[Financial Significance]=tblPrioritization[[#This Row],[Financial Significance Category]]),(tblTopicSignificanceMateriality[Materiality Tier])),"")</f>
        <v>3-Material</v>
      </c>
      <c r="I33" s="128"/>
      <c r="J33" s="72" t="str">
        <f>_xlfn.IFNA(_xlfn.XLOOKUP(tblPrioritization[[#This Row],[Materiality Tier]],tblMaterialityTiers[Materiality Tier],tblMaterialityTiers[Material]),"")</f>
        <v>Yes</v>
      </c>
      <c r="K33" s="128"/>
    </row>
    <row r="34" spans="2:11" ht="20.45" customHeight="1" x14ac:dyDescent="0.25">
      <c r="B34" s="11">
        <v>18</v>
      </c>
      <c r="C34" s="72" t="str">
        <f>LEFT(_xlfn.XLOOKUP(tblPrioritization[[#This Row],[ID]],tblTopicMapping[ID],tblTopicMapping[Dimension]),1)</f>
        <v>E</v>
      </c>
      <c r="D34" s="5" t="str">
        <f>_xlfn.XLOOKUP(tblPrioritization[[#This Row],[ID]],tblTopicMapping[ID],tblTopicMapping[Organization''s Topic])</f>
        <v>Air Quality</v>
      </c>
      <c r="E34" s="5" t="str">
        <f>IFERROR(IF(_xlfn.XLOOKUP(tblPrioritization[[#This Row],[ID]],tblTopicMapping[ID],tblTopicMapping[Relevant to Organization])=0,"",_xlfn.XLOOKUP(tblPrioritization[[#This Row],[ID]],tblTopicMapping[ID],tblTopicMapping[Relevant to Organization])),"")</f>
        <v/>
      </c>
      <c r="F34" s="128" t="s">
        <v>220</v>
      </c>
      <c r="G34" s="128" t="s">
        <v>241</v>
      </c>
      <c r="H34" s="72" t="str" cm="1">
        <f t="array" ref="H34">_xlfn.IFNA(LOOKUP(2,1/(tblTopicSignificanceMateriality[Impact Significance]=tblPrioritization[[#This Row],[Impact Significance Category]])/(tblTopicSignificanceMateriality[Financial Significance]=tblPrioritization[[#This Row],[Financial Significance Category]]),(tblTopicSignificanceMateriality[Materiality Tier])),"")</f>
        <v>2-Important</v>
      </c>
      <c r="I34" s="128"/>
      <c r="J34" s="72" t="str">
        <f>_xlfn.IFNA(_xlfn.XLOOKUP(tblPrioritization[[#This Row],[Materiality Tier]],tblMaterialityTiers[Materiality Tier],tblMaterialityTiers[Material]),"")</f>
        <v>No</v>
      </c>
      <c r="K34" s="128"/>
    </row>
    <row r="35" spans="2:11" ht="20.45" customHeight="1" x14ac:dyDescent="0.25">
      <c r="B35" s="11">
        <v>19</v>
      </c>
      <c r="C35" s="72" t="str">
        <f>LEFT(_xlfn.XLOOKUP(tblPrioritization[[#This Row],[ID]],tblTopicMapping[ID],tblTopicMapping[Dimension]),1)</f>
        <v>E</v>
      </c>
      <c r="D35" s="5" t="str">
        <f>_xlfn.XLOOKUP(tblPrioritization[[#This Row],[ID]],tblTopicMapping[ID],tblTopicMapping[Organization''s Topic])</f>
        <v>Biodiversity</v>
      </c>
      <c r="E35" s="5" t="str">
        <f>IFERROR(IF(_xlfn.XLOOKUP(tblPrioritization[[#This Row],[ID]],tblTopicMapping[ID],tblTopicMapping[Relevant to Organization])=0,"",_xlfn.XLOOKUP(tblPrioritization[[#This Row],[ID]],tblTopicMapping[ID],tblTopicMapping[Relevant to Organization])),"")</f>
        <v/>
      </c>
      <c r="F35" s="128" t="s">
        <v>241</v>
      </c>
      <c r="G35" s="128" t="s">
        <v>220</v>
      </c>
      <c r="H35" s="72" t="str" cm="1">
        <f t="array" ref="H35">_xlfn.IFNA(LOOKUP(2,1/(tblTopicSignificanceMateriality[Impact Significance]=tblPrioritization[[#This Row],[Impact Significance Category]])/(tblTopicSignificanceMateriality[Financial Significance]=tblPrioritization[[#This Row],[Financial Significance Category]]),(tblTopicSignificanceMateriality[Materiality Tier])),"")</f>
        <v>2-Important</v>
      </c>
      <c r="I35" s="128"/>
      <c r="J35" s="72" t="str">
        <f>_xlfn.IFNA(_xlfn.XLOOKUP(tblPrioritization[[#This Row],[Materiality Tier]],tblMaterialityTiers[Materiality Tier],tblMaterialityTiers[Material]),"")</f>
        <v>No</v>
      </c>
      <c r="K35" s="128"/>
    </row>
    <row r="36" spans="2:11" ht="20.45" customHeight="1" x14ac:dyDescent="0.25">
      <c r="B36" s="11">
        <v>20</v>
      </c>
      <c r="C36" s="72" t="str">
        <f>LEFT(_xlfn.XLOOKUP(tblPrioritization[[#This Row],[ID]],tblTopicMapping[ID],tblTopicMapping[Dimension]),1)</f>
        <v>S</v>
      </c>
      <c r="D36" s="5" t="str">
        <f>_xlfn.XLOOKUP(tblPrioritization[[#This Row],[ID]],tblTopicMapping[ID],tblTopicMapping[Organization''s Topic])</f>
        <v>Community Impact &amp; Engagement</v>
      </c>
      <c r="E36" s="5" t="str">
        <f>IFERROR(IF(_xlfn.XLOOKUP(tblPrioritization[[#This Row],[ID]],tblTopicMapping[ID],tblTopicMapping[Relevant to Organization])=0,"",_xlfn.XLOOKUP(tblPrioritization[[#This Row],[ID]],tblTopicMapping[ID],tblTopicMapping[Relevant to Organization])),"")</f>
        <v/>
      </c>
      <c r="F36" s="128" t="s">
        <v>220</v>
      </c>
      <c r="G36" s="128" t="s">
        <v>241</v>
      </c>
      <c r="H36" s="72" t="str" cm="1">
        <f t="array" ref="H36">_xlfn.IFNA(LOOKUP(2,1/(tblTopicSignificanceMateriality[Impact Significance]=tblPrioritization[[#This Row],[Impact Significance Category]])/(tblTopicSignificanceMateriality[Financial Significance]=tblPrioritization[[#This Row],[Financial Significance Category]]),(tblTopicSignificanceMateriality[Materiality Tier])),"")</f>
        <v>2-Important</v>
      </c>
      <c r="I36" s="128"/>
      <c r="J36" s="72" t="str">
        <f>_xlfn.IFNA(_xlfn.XLOOKUP(tblPrioritization[[#This Row],[Materiality Tier]],tblMaterialityTiers[Materiality Tier],tblMaterialityTiers[Material]),"")</f>
        <v>No</v>
      </c>
      <c r="K36" s="128"/>
    </row>
    <row r="37" spans="2:11" ht="20.45" customHeight="1" x14ac:dyDescent="0.25">
      <c r="B37" s="11">
        <v>21</v>
      </c>
      <c r="C37" s="72" t="str">
        <f>LEFT(_xlfn.XLOOKUP(tblPrioritization[[#This Row],[ID]],tblTopicMapping[ID],tblTopicMapping[Dimension]),1)</f>
        <v>E</v>
      </c>
      <c r="D37" s="5" t="str">
        <f>_xlfn.XLOOKUP(tblPrioritization[[#This Row],[ID]],tblTopicMapping[ID],tblTopicMapping[Organization''s Topic])</f>
        <v>Land Use &amp; Conversion</v>
      </c>
      <c r="E37" s="5" t="str">
        <f>IFERROR(IF(_xlfn.XLOOKUP(tblPrioritization[[#This Row],[ID]],tblTopicMapping[ID],tblTopicMapping[Relevant to Organization])=0,"",_xlfn.XLOOKUP(tblPrioritization[[#This Row],[ID]],tblTopicMapping[ID],tblTopicMapping[Relevant to Organization])),"")</f>
        <v/>
      </c>
      <c r="F37" s="128" t="s">
        <v>241</v>
      </c>
      <c r="G37" s="128" t="s">
        <v>241</v>
      </c>
      <c r="H37" s="72" t="str" cm="1">
        <f t="array" ref="H37">_xlfn.IFNA(LOOKUP(2,1/(tblTopicSignificanceMateriality[Impact Significance]=tblPrioritization[[#This Row],[Impact Significance Category]])/(tblTopicSignificanceMateriality[Financial Significance]=tblPrioritization[[#This Row],[Financial Significance Category]]),(tblTopicSignificanceMateriality[Materiality Tier])),"")</f>
        <v>2-Important</v>
      </c>
      <c r="I37" s="128"/>
      <c r="J37" s="72" t="str">
        <f>_xlfn.IFNA(_xlfn.XLOOKUP(tblPrioritization[[#This Row],[Materiality Tier]],tblMaterialityTiers[Materiality Tier],tblMaterialityTiers[Material]),"")</f>
        <v>No</v>
      </c>
      <c r="K37" s="128"/>
    </row>
    <row r="38" spans="2:11" ht="20.45" customHeight="1" x14ac:dyDescent="0.25">
      <c r="B38" s="11">
        <v>22</v>
      </c>
      <c r="C38" s="72" t="str">
        <f>LEFT(_xlfn.XLOOKUP(tblPrioritization[[#This Row],[ID]],tblTopicMapping[ID],tblTopicMapping[Dimension]),1)</f>
        <v>G</v>
      </c>
      <c r="D38" s="5" t="str">
        <f>_xlfn.XLOOKUP(tblPrioritization[[#This Row],[ID]],tblTopicMapping[ID],tblTopicMapping[Organization''s Topic])</f>
        <v>Responsible Marketing &amp; Product Labeling</v>
      </c>
      <c r="E38" s="5" t="str">
        <f>IFERROR(IF(_xlfn.XLOOKUP(tblPrioritization[[#This Row],[ID]],tblTopicMapping[ID],tblTopicMapping[Relevant to Organization])=0,"",_xlfn.XLOOKUP(tblPrioritization[[#This Row],[ID]],tblTopicMapping[ID],tblTopicMapping[Relevant to Organization])),"")</f>
        <v/>
      </c>
      <c r="F38" s="128" t="s">
        <v>241</v>
      </c>
      <c r="G38" s="128" t="s">
        <v>241</v>
      </c>
      <c r="H38" s="72" t="str" cm="1">
        <f t="array" ref="H38">_xlfn.IFNA(LOOKUP(2,1/(tblTopicSignificanceMateriality[Impact Significance]=tblPrioritization[[#This Row],[Impact Significance Category]])/(tblTopicSignificanceMateriality[Financial Significance]=tblPrioritization[[#This Row],[Financial Significance Category]]),(tblTopicSignificanceMateriality[Materiality Tier])),"")</f>
        <v>2-Important</v>
      </c>
      <c r="I38" s="128"/>
      <c r="J38" s="72" t="str">
        <f>_xlfn.IFNA(_xlfn.XLOOKUP(tblPrioritization[[#This Row],[Materiality Tier]],tblMaterialityTiers[Materiality Tier],tblMaterialityTiers[Material]),"")</f>
        <v>No</v>
      </c>
      <c r="K38" s="128"/>
    </row>
    <row r="39" spans="2:11" ht="30" customHeight="1" x14ac:dyDescent="0.25">
      <c r="B39" s="11">
        <v>23</v>
      </c>
      <c r="C39" s="72" t="str">
        <f>LEFT(_xlfn.XLOOKUP(tblPrioritization[[#This Row],[ID]],tblTopicMapping[ID],tblTopicMapping[Dimension]),1)</f>
        <v>G</v>
      </c>
      <c r="D39" s="5" t="str">
        <f>_xlfn.XLOOKUP(tblPrioritization[[#This Row],[ID]],tblTopicMapping[ID],tblTopicMapping[Organization''s Topic])</f>
        <v>Business Conduct: Anti-Competitive Behavior; Anti-Corruption</v>
      </c>
      <c r="E39" s="5" t="str">
        <f>IFERROR(IF(_xlfn.XLOOKUP(tblPrioritization[[#This Row],[ID]],tblTopicMapping[ID],tblTopicMapping[Relevant to Organization])=0,"",_xlfn.XLOOKUP(tblPrioritization[[#This Row],[ID]],tblTopicMapping[ID],tblTopicMapping[Relevant to Organization])),"")</f>
        <v/>
      </c>
      <c r="F39" s="128" t="s">
        <v>216</v>
      </c>
      <c r="G39" s="128" t="s">
        <v>216</v>
      </c>
      <c r="H39" s="72" t="str" cm="1">
        <f t="array" ref="H39">_xlfn.IFNA(LOOKUP(2,1/(tblTopicSignificanceMateriality[Impact Significance]=tblPrioritization[[#This Row],[Impact Significance Category]])/(tblTopicSignificanceMateriality[Financial Significance]=tblPrioritization[[#This Row],[Financial Significance Category]]),(tblTopicSignificanceMateriality[Materiality Tier])),"")</f>
        <v>1-Relevant</v>
      </c>
      <c r="I39" s="128"/>
      <c r="J39" s="72" t="str">
        <f>_xlfn.IFNA(_xlfn.XLOOKUP(tblPrioritization[[#This Row],[Materiality Tier]],tblMaterialityTiers[Materiality Tier],tblMaterialityTiers[Material]),"")</f>
        <v>No</v>
      </c>
      <c r="K39" s="128"/>
    </row>
    <row r="40" spans="2:11" ht="31.9" customHeight="1" x14ac:dyDescent="0.25">
      <c r="B40" s="11">
        <v>24</v>
      </c>
      <c r="C40" s="72" t="str">
        <f>LEFT(_xlfn.XLOOKUP(tblPrioritization[[#This Row],[ID]],tblTopicMapping[ID],tblTopicMapping[Dimension]),1)</f>
        <v>S</v>
      </c>
      <c r="D40" s="5" t="str">
        <f>_xlfn.XLOOKUP(tblPrioritization[[#This Row],[ID]],tblTopicMapping[ID],tblTopicMapping[Organization''s Topic])</f>
        <v>Other Human Rights: Rights of Indigenous Peoples; Land &amp; Resource Rights</v>
      </c>
      <c r="E40" s="5" t="str">
        <f>IFERROR(IF(_xlfn.XLOOKUP(tblPrioritization[[#This Row],[ID]],tblTopicMapping[ID],tblTopicMapping[Relevant to Organization])=0,"",_xlfn.XLOOKUP(tblPrioritization[[#This Row],[ID]],tblTopicMapping[ID],tblTopicMapping[Relevant to Organization])),"")</f>
        <v/>
      </c>
      <c r="F40" s="128" t="s">
        <v>216</v>
      </c>
      <c r="G40" s="128" t="s">
        <v>216</v>
      </c>
      <c r="H40" s="72" t="str" cm="1">
        <f t="array" ref="H40">_xlfn.IFNA(LOOKUP(2,1/(tblTopicSignificanceMateriality[Impact Significance]=tblPrioritization[[#This Row],[Impact Significance Category]])/(tblTopicSignificanceMateriality[Financial Significance]=tblPrioritization[[#This Row],[Financial Significance Category]]),(tblTopicSignificanceMateriality[Materiality Tier])),"")</f>
        <v>1-Relevant</v>
      </c>
      <c r="I40" s="128"/>
      <c r="J40" s="72" t="str">
        <f>_xlfn.IFNA(_xlfn.XLOOKUP(tblPrioritization[[#This Row],[Materiality Tier]],tblMaterialityTiers[Materiality Tier],tblMaterialityTiers[Material]),"")</f>
        <v>No</v>
      </c>
      <c r="K40" s="128"/>
    </row>
    <row r="41" spans="2:11" ht="16.899999999999999" customHeight="1" x14ac:dyDescent="0.25">
      <c r="B41" s="11">
        <v>25</v>
      </c>
      <c r="C41" s="72" t="str">
        <f>LEFT(_xlfn.XLOOKUP(tblPrioritization[[#This Row],[ID]],tblTopicMapping[ID],tblTopicMapping[Dimension]),1)</f>
        <v>G</v>
      </c>
      <c r="D41" s="5" t="str">
        <f>_xlfn.XLOOKUP(tblPrioritization[[#This Row],[ID]],tblTopicMapping[ID],tblTopicMapping[Organization''s Topic])</f>
        <v>Responsible Sourcing</v>
      </c>
      <c r="E41" s="5" t="str">
        <f>IFERROR(IF(_xlfn.XLOOKUP(tblPrioritization[[#This Row],[ID]],tblTopicMapping[ID],tblTopicMapping[Relevant to Organization])=0,"",_xlfn.XLOOKUP(tblPrioritization[[#This Row],[ID]],tblTopicMapping[ID],tblTopicMapping[Relevant to Organization])),"")</f>
        <v/>
      </c>
      <c r="F41" s="128" t="s">
        <v>216</v>
      </c>
      <c r="G41" s="128" t="s">
        <v>216</v>
      </c>
      <c r="H41" s="72" t="str" cm="1">
        <f t="array" ref="H41">_xlfn.IFNA(LOOKUP(2,1/(tblTopicSignificanceMateriality[Impact Significance]=tblPrioritization[[#This Row],[Impact Significance Category]])/(tblTopicSignificanceMateriality[Financial Significance]=tblPrioritization[[#This Row],[Financial Significance Category]]),(tblTopicSignificanceMateriality[Materiality Tier])),"")</f>
        <v>1-Relevant</v>
      </c>
      <c r="I41" s="128"/>
      <c r="J41" s="72" t="str">
        <f>_xlfn.IFNA(_xlfn.XLOOKUP(tblPrioritization[[#This Row],[Materiality Tier]],tblMaterialityTiers[Materiality Tier],tblMaterialityTiers[Material]),"")</f>
        <v>No</v>
      </c>
      <c r="K41" s="128"/>
    </row>
    <row r="42" spans="2:11" ht="29.45" customHeight="1" x14ac:dyDescent="0.25">
      <c r="B42" s="11">
        <v>26</v>
      </c>
      <c r="C42" s="72" t="str">
        <f>LEFT(_xlfn.XLOOKUP(tblPrioritization[[#This Row],[ID]],tblTopicMapping[ID],tblTopicMapping[Dimension]),1)</f>
        <v>G</v>
      </c>
      <c r="D42" s="5" t="str">
        <f>_xlfn.XLOOKUP(tblPrioritization[[#This Row],[ID]],tblTopicMapping[ID],tblTopicMapping[Organization''s Topic])</f>
        <v>Transparency: GMO Management; Public Policy</v>
      </c>
      <c r="E42" s="5" t="str">
        <f>IFERROR(IF(_xlfn.XLOOKUP(tblPrioritization[[#This Row],[ID]],tblTopicMapping[ID],tblTopicMapping[Relevant to Organization])=0,"",_xlfn.XLOOKUP(tblPrioritization[[#This Row],[ID]],tblTopicMapping[ID],tblTopicMapping[Relevant to Organization])),"")</f>
        <v/>
      </c>
      <c r="F42" s="128" t="s">
        <v>216</v>
      </c>
      <c r="G42" s="128" t="s">
        <v>216</v>
      </c>
      <c r="H42" s="72" t="str" cm="1">
        <f t="array" ref="H42">_xlfn.IFNA(LOOKUP(2,1/(tblTopicSignificanceMateriality[Impact Significance]=tblPrioritization[[#This Row],[Impact Significance Category]])/(tblTopicSignificanceMateriality[Financial Significance]=tblPrioritization[[#This Row],[Financial Significance Category]]),(tblTopicSignificanceMateriality[Materiality Tier])),"")</f>
        <v>1-Relevant</v>
      </c>
      <c r="I42" s="128"/>
      <c r="J42" s="72" t="str">
        <f>_xlfn.IFNA(_xlfn.XLOOKUP(tblPrioritization[[#This Row],[Materiality Tier]],tblMaterialityTiers[Materiality Tier],tblMaterialityTiers[Material]),"")</f>
        <v>No</v>
      </c>
      <c r="K42" s="128"/>
    </row>
    <row r="43" spans="2:11" ht="20.45" customHeight="1" x14ac:dyDescent="0.25">
      <c r="B43" s="163">
        <v>27</v>
      </c>
      <c r="C43" s="164" t="str">
        <f>LEFT(_xlfn.XLOOKUP(tblPrioritization[[#This Row],[ID]],tblTopicMapping[ID],tblTopicMapping[Dimension]),1)</f>
        <v/>
      </c>
      <c r="D43" s="5" t="str">
        <f>_xlfn.XLOOKUP(tblPrioritization[[#This Row],[ID]],tblTopicMapping[ID],tblTopicMapping[Organization''s Topic])</f>
        <v>Optional topic 1</v>
      </c>
      <c r="E43" s="5" t="str">
        <f>IFERROR(IF(_xlfn.XLOOKUP(tblPrioritization[[#This Row],[ID]],tblTopicMapping[ID],tblTopicMapping[Relevant to Organization])=0,"",_xlfn.XLOOKUP(tblPrioritization[[#This Row],[ID]],tblTopicMapping[ID],tblTopicMapping[Relevant to Organization])),"")</f>
        <v/>
      </c>
      <c r="F43" s="128"/>
      <c r="G43" s="128"/>
      <c r="H43" s="72" t="str" cm="1">
        <f t="array" ref="H43">_xlfn.IFNA(LOOKUP(2,1/(tblTopicSignificanceMateriality[Impact Significance]=tblPrioritization[[#This Row],[Impact Significance Category]])/(tblTopicSignificanceMateriality[Financial Significance]=tblPrioritization[[#This Row],[Financial Significance Category]]),(tblTopicSignificanceMateriality[Materiality Tier])),"")</f>
        <v/>
      </c>
      <c r="I43" s="128"/>
      <c r="J43" s="72" t="str">
        <f>_xlfn.IFNA(_xlfn.XLOOKUP(tblPrioritization[[#This Row],[Materiality Tier]],tblMaterialityTiers[Materiality Tier],tblMaterialityTiers[Material]),"")</f>
        <v/>
      </c>
      <c r="K43" s="128"/>
    </row>
    <row r="44" spans="2:11" ht="20.45" customHeight="1" x14ac:dyDescent="0.25">
      <c r="B44" s="163">
        <v>28</v>
      </c>
      <c r="C44" s="164" t="str">
        <f>LEFT(_xlfn.XLOOKUP(tblPrioritization[[#This Row],[ID]],tblTopicMapping[ID],tblTopicMapping[Dimension]),1)</f>
        <v/>
      </c>
      <c r="D44" s="5" t="str">
        <f>_xlfn.XLOOKUP(tblPrioritization[[#This Row],[ID]],tblTopicMapping[ID],tblTopicMapping[Organization''s Topic])</f>
        <v>Optional topic 2</v>
      </c>
      <c r="E44" s="5" t="str">
        <f>IFERROR(IF(_xlfn.XLOOKUP(tblPrioritization[[#This Row],[ID]],tblTopicMapping[ID],tblTopicMapping[Relevant to Organization])=0,"",_xlfn.XLOOKUP(tblPrioritization[[#This Row],[ID]],tblTopicMapping[ID],tblTopicMapping[Relevant to Organization])),"")</f>
        <v/>
      </c>
      <c r="F44" s="128"/>
      <c r="G44" s="128"/>
      <c r="H44" s="72" t="str" cm="1">
        <f t="array" ref="H44">_xlfn.IFNA(LOOKUP(2,1/(tblTopicSignificanceMateriality[Impact Significance]=tblPrioritization[[#This Row],[Impact Significance Category]])/(tblTopicSignificanceMateriality[Financial Significance]=tblPrioritization[[#This Row],[Financial Significance Category]]),(tblTopicSignificanceMateriality[Materiality Tier])),"")</f>
        <v/>
      </c>
      <c r="I44" s="128"/>
      <c r="J44" s="72" t="str">
        <f>_xlfn.IFNA(_xlfn.XLOOKUP(tblPrioritization[[#This Row],[Materiality Tier]],tblMaterialityTiers[Materiality Tier],tblMaterialityTiers[Material]),"")</f>
        <v/>
      </c>
      <c r="K44" s="128"/>
    </row>
    <row r="45" spans="2:11" ht="20.45" customHeight="1" x14ac:dyDescent="0.25">
      <c r="B45" s="163">
        <v>29</v>
      </c>
      <c r="C45" s="164" t="str">
        <f>LEFT(_xlfn.XLOOKUP(tblPrioritization[[#This Row],[ID]],tblTopicMapping[ID],tblTopicMapping[Dimension]),1)</f>
        <v/>
      </c>
      <c r="D45" s="5" t="str">
        <f>_xlfn.XLOOKUP(tblPrioritization[[#This Row],[ID]],tblTopicMapping[ID],tblTopicMapping[Organization''s Topic])</f>
        <v>Optional topic 3</v>
      </c>
      <c r="E45" s="5" t="str">
        <f>IFERROR(IF(_xlfn.XLOOKUP(tblPrioritization[[#This Row],[ID]],tblTopicMapping[ID],tblTopicMapping[Relevant to Organization])=0,"",_xlfn.XLOOKUP(tblPrioritization[[#This Row],[ID]],tblTopicMapping[ID],tblTopicMapping[Relevant to Organization])),"")</f>
        <v/>
      </c>
      <c r="F45" s="128"/>
      <c r="G45" s="128"/>
      <c r="H45" s="72" t="str" cm="1">
        <f t="array" ref="H45">_xlfn.IFNA(LOOKUP(2,1/(tblTopicSignificanceMateriality[Impact Significance]=tblPrioritization[[#This Row],[Impact Significance Category]])/(tblTopicSignificanceMateriality[Financial Significance]=tblPrioritization[[#This Row],[Financial Significance Category]]),(tblTopicSignificanceMateriality[Materiality Tier])),"")</f>
        <v/>
      </c>
      <c r="I45" s="128"/>
      <c r="J45" s="72" t="str">
        <f>_xlfn.IFNA(_xlfn.XLOOKUP(tblPrioritization[[#This Row],[Materiality Tier]],tblMaterialityTiers[Materiality Tier],tblMaterialityTiers[Material]),"")</f>
        <v/>
      </c>
      <c r="K45" s="128"/>
    </row>
    <row r="46" spans="2:11" ht="20.45" customHeight="1" x14ac:dyDescent="0.25">
      <c r="B46" s="163">
        <v>30</v>
      </c>
      <c r="C46" s="164" t="str">
        <f>LEFT(_xlfn.XLOOKUP(tblPrioritization[[#This Row],[ID]],tblTopicMapping[ID],tblTopicMapping[Dimension]),1)</f>
        <v/>
      </c>
      <c r="D46" s="5" t="str">
        <f>_xlfn.XLOOKUP(tblPrioritization[[#This Row],[ID]],tblTopicMapping[ID],tblTopicMapping[Organization''s Topic])</f>
        <v>Optional topic 4</v>
      </c>
      <c r="E46" s="5" t="str">
        <f>IFERROR(IF(_xlfn.XLOOKUP(tblPrioritization[[#This Row],[ID]],tblTopicMapping[ID],tblTopicMapping[Relevant to Organization])=0,"",_xlfn.XLOOKUP(tblPrioritization[[#This Row],[ID]],tblTopicMapping[ID],tblTopicMapping[Relevant to Organization])),"")</f>
        <v/>
      </c>
      <c r="F46" s="128"/>
      <c r="G46" s="128"/>
      <c r="H46" s="72" t="str" cm="1">
        <f t="array" ref="H46">_xlfn.IFNA(LOOKUP(2,1/(tblTopicSignificanceMateriality[Impact Significance]=tblPrioritization[[#This Row],[Impact Significance Category]])/(tblTopicSignificanceMateriality[Financial Significance]=tblPrioritization[[#This Row],[Financial Significance Category]]),(tblTopicSignificanceMateriality[Materiality Tier])),"")</f>
        <v/>
      </c>
      <c r="I46" s="128"/>
      <c r="J46" s="72" t="str">
        <f>_xlfn.IFNA(_xlfn.XLOOKUP(tblPrioritization[[#This Row],[Materiality Tier]],tblMaterialityTiers[Materiality Tier],tblMaterialityTiers[Material]),"")</f>
        <v/>
      </c>
      <c r="K46" s="128"/>
    </row>
  </sheetData>
  <sheetProtection algorithmName="SHA-512" hashValue="JDVm4ZZU+/Q/qwKaCSU7YfIU+yRYL5ap77uK22u/PuGxb5Kh/ihVjQpp8FO8Wasy7jQ8wf9aX+S3VVaDh8Rd5g==" saltValue="R5YwkH0WXrEO+Q7OIKtMJA==" spinCount="100000" sheet="1" objects="1" scenarios="1" sort="0" autoFilter="0" pivotTables="0"/>
  <mergeCells count="2">
    <mergeCell ref="F15:G15"/>
    <mergeCell ref="B15:D15"/>
  </mergeCells>
  <conditionalFormatting sqref="F17:G46 I17:I46 K17:K46">
    <cfRule type="expression" dxfId="0" priority="1">
      <formula>$E17="No"</formula>
    </cfRule>
  </conditionalFormatting>
  <conditionalFormatting sqref="H17:H46">
    <cfRule type="colorScale" priority="16">
      <colorScale>
        <cfvo type="min"/>
        <cfvo type="max"/>
        <color theme="0" tint="-4.9989318521683403E-2"/>
        <color theme="9" tint="-0.249977111117893"/>
      </colorScale>
    </cfRule>
  </conditionalFormatting>
  <dataValidations count="1">
    <dataValidation type="list" allowBlank="1" showInputMessage="1" showErrorMessage="1" sqref="F17:G46" xr:uid="{3D46FC90-BE17-4523-BAB8-A6757AC71075}">
      <formula1>lovTopicSignificance</formula1>
    </dataValidation>
  </dataValidations>
  <pageMargins left="0.25" right="0.25" top="0.75" bottom="0.75" header="0.3" footer="0.3"/>
  <pageSetup scale="58" orientation="landscape" r:id="rId1"/>
  <drawing r:id="rId2"/>
  <tableParts count="1">
    <tablePart r:id="rId3"/>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6B1F79-4223-4282-B769-9084A0AB0728}">
  <sheetPr>
    <pageSetUpPr autoPageBreaks="0" fitToPage="1"/>
  </sheetPr>
  <dimension ref="B2:I11"/>
  <sheetViews>
    <sheetView showGridLines="0" showRowColHeaders="0" zoomScaleNormal="100" workbookViewId="0">
      <selection activeCell="P7" sqref="P7"/>
    </sheetView>
  </sheetViews>
  <sheetFormatPr defaultRowHeight="15" x14ac:dyDescent="0.25"/>
  <cols>
    <col min="1" max="1" width="3" customWidth="1"/>
    <col min="2" max="2" width="30.28515625" customWidth="1"/>
    <col min="3" max="3" width="3.5703125" customWidth="1"/>
    <col min="4" max="4" width="4.42578125" customWidth="1"/>
    <col min="5" max="8" width="32.85546875" customWidth="1"/>
    <col min="10" max="10" width="9.85546875" customWidth="1"/>
  </cols>
  <sheetData>
    <row r="2" spans="2:9" ht="15.75" x14ac:dyDescent="0.25">
      <c r="B2" s="33" t="s">
        <v>11</v>
      </c>
    </row>
    <row r="3" spans="2:9" ht="36" customHeight="1" x14ac:dyDescent="0.25">
      <c r="B3" s="185" t="s">
        <v>481</v>
      </c>
      <c r="C3" s="185"/>
      <c r="D3" s="185"/>
      <c r="E3" s="185"/>
      <c r="F3" s="185"/>
      <c r="G3" s="185"/>
      <c r="H3" s="185"/>
    </row>
    <row r="4" spans="2:9" ht="36" customHeight="1" x14ac:dyDescent="0.25">
      <c r="B4" s="185" t="s">
        <v>483</v>
      </c>
      <c r="C4" s="185"/>
      <c r="D4" s="185"/>
      <c r="E4" s="185"/>
      <c r="F4" s="185"/>
      <c r="G4" s="185"/>
      <c r="H4" s="145"/>
    </row>
    <row r="6" spans="2:9" ht="141.75" customHeight="1" x14ac:dyDescent="0.25">
      <c r="C6" s="184" t="s">
        <v>334</v>
      </c>
      <c r="D6" s="29" t="s">
        <v>222</v>
      </c>
      <c r="E6" s="117" t="str" cm="1">
        <f t="array" ref="E6">IFERROR(CHAR(149) &amp; " " &amp; _xlfn.TEXTJOIN(CHAR(10) &amp; CHAR(149) &amp; " ",TRUE,INDEX(_xlfn._xlws.FILTER(tblPrioritization[],(tblPrioritization[Impact Significance Category]=E10)*(tblPrioritization[Financial Significance Category]=D6)*(tblPrioritization[Relevant Topic]="Yes")),,3)),"")</f>
        <v/>
      </c>
      <c r="F6" s="35" t="str" cm="1">
        <f t="array" ref="F6">IFERROR(CHAR(149) &amp; " " &amp; _xlfn.TEXTJOIN(CHAR(10) &amp; CHAR(149) &amp; " ",TRUE,INDEX(_xlfn._xlws.FILTER(tblPrioritization[],(tblPrioritization[Impact Significance Category]=F10)*(tblPrioritization[Financial Significance Category]=D6)*(tblPrioritization[Relevant Topic]="Yes")),,3)),"")</f>
        <v/>
      </c>
      <c r="G6" s="35" t="str" cm="1">
        <f t="array" ref="G6">IFERROR(CHAR(149) &amp; " " &amp; _xlfn.TEXTJOIN(CHAR(10) &amp; CHAR(149) &amp; " ",TRUE,INDEX(_xlfn._xlws.FILTER(tblPrioritization[],(tblPrioritization[Impact Significance Category]=G10)*(tblPrioritization[Financial Significance Category]=D6)*(tblPrioritization[Relevant Topic]="Yes")),,3)),"")</f>
        <v/>
      </c>
      <c r="H6" s="36" t="str" cm="1">
        <f t="array" ref="H6">IFERROR(CHAR(149) &amp; " " &amp; _xlfn.TEXTJOIN(CHAR(10) &amp; CHAR(149) &amp; " ",TRUE,INDEX(_xlfn._xlws.FILTER(tblPrioritization[],(tblPrioritization[Impact Significance Category]=H10)*(tblPrioritization[Financial Significance Category]=D6)*(tblPrioritization[Relevant Topic]="Yes")),,3)),"")</f>
        <v/>
      </c>
      <c r="I6" s="31"/>
    </row>
    <row r="7" spans="2:9" ht="141.75" customHeight="1" x14ac:dyDescent="0.25">
      <c r="C7" s="184"/>
      <c r="D7" s="29" t="s">
        <v>220</v>
      </c>
      <c r="E7" s="119" t="str" cm="1">
        <f t="array" ref="E7">IFERROR(CHAR(149) &amp; " " &amp; _xlfn.TEXTJOIN(CHAR(10) &amp; CHAR(149) &amp; " ",TRUE,INDEX(_xlfn._xlws.FILTER(tblPrioritization[],(tblPrioritization[Impact Significance Category]=E10)*(tblPrioritization[Financial Significance Category]=D7)*(tblPrioritization[Relevant Topic]="Yes")),,3)),"")</f>
        <v/>
      </c>
      <c r="F7" s="40" t="str" cm="1">
        <f t="array" ref="F7">IFERROR(CHAR(149) &amp; " " &amp; _xlfn.TEXTJOIN(CHAR(10) &amp; CHAR(149) &amp; " ",TRUE,INDEX(_xlfn._xlws.FILTER(tblPrioritization[],(tblPrioritization[Impact Significance Category]=F10)*(tblPrioritization[Financial Significance Category]=D7)*(tblPrioritization[Relevant Topic]="Yes")),,3)),"")</f>
        <v/>
      </c>
      <c r="G7" s="38" t="str" cm="1">
        <f t="array" ref="G7">IFERROR(CHAR(149) &amp; " " &amp; _xlfn.TEXTJOIN(CHAR(10) &amp; CHAR(149) &amp; " ",TRUE,INDEX(_xlfn._xlws.FILTER(tblPrioritization[],(tblPrioritization[Impact Significance Category]=G10)*(tblPrioritization[Financial Significance Category]=D7)*(tblPrioritization[Relevant Topic]="Yes")),,3)),"")</f>
        <v/>
      </c>
      <c r="H7" s="39" t="str" cm="1">
        <f t="array" ref="H7">IFERROR(CHAR(149) &amp; " " &amp; _xlfn.TEXTJOIN(CHAR(10) &amp; CHAR(149) &amp; " ",TRUE,INDEX(_xlfn._xlws.FILTER(tblPrioritization[],(tblPrioritization[Impact Significance Category]=H10)*(tblPrioritization[Financial Significance Category]=D7)*(tblPrioritization[Relevant Topic]="Yes")),,3)),"")</f>
        <v/>
      </c>
      <c r="I7" s="31"/>
    </row>
    <row r="8" spans="2:9" ht="141.75" customHeight="1" x14ac:dyDescent="0.25">
      <c r="C8" s="184"/>
      <c r="D8" s="29" t="s">
        <v>241</v>
      </c>
      <c r="E8" s="37" t="str" cm="1">
        <f t="array" ref="E8">IFERROR(CHAR(149) &amp; " " &amp; _xlfn.TEXTJOIN(CHAR(10) &amp; CHAR(149) &amp; " ",TRUE,INDEX(_xlfn._xlws.FILTER(tblPrioritization[],(tblPrioritization[Impact Significance Category]=E10)*(tblPrioritization[Financial Significance Category]=D8)*(tblPrioritization[Relevant Topic]="Yes")),,3)),"")</f>
        <v/>
      </c>
      <c r="F8" s="40" t="str" cm="1">
        <f t="array" ref="F8">IFERROR(CHAR(149) &amp; " " &amp; _xlfn.TEXTJOIN(CHAR(10) &amp; CHAR(149) &amp; " ",TRUE,INDEX(_xlfn._xlws.FILTER(tblPrioritization[],(tblPrioritization[Impact Significance Category]=F10)*(tblPrioritization[Financial Significance Category]=D8)*(tblPrioritization[Relevant Topic]="Yes")),,3)),"")</f>
        <v/>
      </c>
      <c r="G8" s="40" t="str" cm="1">
        <f t="array" ref="G8">IFERROR(CHAR(149) &amp; " " &amp; _xlfn.TEXTJOIN(CHAR(10) &amp; CHAR(149) &amp; " ",TRUE,INDEX(_xlfn._xlws.FILTER(tblPrioritization[],(tblPrioritization[Impact Significance Category]=G10)*(tblPrioritization[Financial Significance Category]=D8)*(tblPrioritization[Relevant Topic]="Yes")),,3)),"")</f>
        <v/>
      </c>
      <c r="H8" s="39" t="str" cm="1">
        <f t="array" ref="H8">IFERROR(CHAR(149) &amp; " " &amp; _xlfn.TEXTJOIN(CHAR(10) &amp; CHAR(149) &amp; " ",TRUE,INDEX(_xlfn._xlws.FILTER(tblPrioritization[],(tblPrioritization[Impact Significance Category]=H10)*(tblPrioritization[Financial Significance Category]=D8)*(tblPrioritization[Relevant Topic]="Yes")),,3)),"")</f>
        <v/>
      </c>
      <c r="I8" s="31"/>
    </row>
    <row r="9" spans="2:9" ht="137.25" customHeight="1" x14ac:dyDescent="0.25">
      <c r="C9" s="184"/>
      <c r="D9" s="29" t="s">
        <v>216</v>
      </c>
      <c r="E9" s="41" t="str" cm="1">
        <f t="array" ref="E9">IFERROR(CHAR(149) &amp; " " &amp; _xlfn.TEXTJOIN(CHAR(10) &amp; CHAR(149) &amp; " ",TRUE,INDEX(_xlfn._xlws.FILTER(tblPrioritization[],(tblPrioritization[Impact Significance Category]=E10)*(tblPrioritization[Financial Significance Category]=D9)*(tblPrioritization[Relevant Topic]="Yes")),,3)),"")</f>
        <v/>
      </c>
      <c r="F9" s="42" t="str" cm="1">
        <f t="array" ref="F9">IFERROR(CHAR(149) &amp; " " &amp; _xlfn.TEXTJOIN(CHAR(10) &amp; CHAR(149) &amp; " ",TRUE,INDEX(_xlfn._xlws.FILTER(tblPrioritization[],(tblPrioritization[Impact Significance Category]=F10)*(tblPrioritization[Financial Significance Category]=D9)*(tblPrioritization[Relevant Topic]="Yes")),,3)),"")</f>
        <v/>
      </c>
      <c r="G9" s="42" t="str" cm="1">
        <f t="array" ref="G9">IFERROR(CHAR(149) &amp; " " &amp; _xlfn.TEXTJOIN(CHAR(10) &amp; CHAR(149) &amp; " ",TRUE,INDEX(_xlfn._xlws.FILTER(tblPrioritization[],(tblPrioritization[Impact Significance Category]=G10)*(tblPrioritization[Financial Significance Category]=D9)*(tblPrioritization[Relevant Topic]="Yes")),,3)),"")</f>
        <v/>
      </c>
      <c r="H9" s="118" t="str" cm="1">
        <f t="array" ref="H9">IFERROR(CHAR(149) &amp; " " &amp; _xlfn.TEXTJOIN(CHAR(10) &amp; CHAR(149) &amp; " ",TRUE,INDEX(_xlfn._xlws.FILTER(tblPrioritization[],(tblPrioritization[Impact Significance Category]=H10)*(tblPrioritization[Financial Significance Category]=D9)*(tblPrioritization[Relevant Topic]="Yes")),,3)),"")</f>
        <v/>
      </c>
      <c r="I9" s="31"/>
    </row>
    <row r="10" spans="2:9" ht="18.95" customHeight="1" x14ac:dyDescent="0.25">
      <c r="C10" s="29"/>
      <c r="D10" s="29"/>
      <c r="E10" s="30" t="s">
        <v>216</v>
      </c>
      <c r="F10" s="30" t="s">
        <v>241</v>
      </c>
      <c r="G10" s="30" t="s">
        <v>220</v>
      </c>
      <c r="H10" s="30" t="s">
        <v>222</v>
      </c>
      <c r="I10" s="31"/>
    </row>
    <row r="11" spans="2:9" ht="21.95" customHeight="1" x14ac:dyDescent="0.25">
      <c r="C11" s="29"/>
      <c r="D11" s="30"/>
      <c r="E11" s="183" t="s">
        <v>335</v>
      </c>
      <c r="F11" s="183"/>
      <c r="G11" s="183"/>
      <c r="H11" s="183"/>
      <c r="I11" s="30"/>
    </row>
  </sheetData>
  <sheetProtection algorithmName="SHA-512" hashValue="QCPaVeq3F5MbKdjQk6IJOypytiTu34sk7ZEB+NC5cch9Ffb/OnXqO3ynp3tqj2KU/mvTe7JAdhAehuXftT7PMQ==" saltValue="8Ha29HvwyNm0ekEo9urdQw==" spinCount="100000" sheet="1" objects="1" scenarios="1" formatCells="0" formatColumns="0" formatRows="0"/>
  <mergeCells count="4">
    <mergeCell ref="E11:H11"/>
    <mergeCell ref="C6:C9"/>
    <mergeCell ref="B3:H3"/>
    <mergeCell ref="B4:G4"/>
  </mergeCells>
  <pageMargins left="0.25" right="0.25" top="0.75" bottom="0.75" header="0.3" footer="0.3"/>
  <pageSetup scale="72"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6B1C37-D2A2-4C56-9BEC-BD5A0AAC3F28}">
  <sheetPr>
    <pageSetUpPr fitToPage="1"/>
  </sheetPr>
  <dimension ref="A1"/>
  <sheetViews>
    <sheetView showGridLines="0" showRowColHeaders="0" workbookViewId="0">
      <selection activeCell="V37" sqref="V37"/>
    </sheetView>
  </sheetViews>
  <sheetFormatPr defaultRowHeight="15" x14ac:dyDescent="0.25"/>
  <cols>
    <col min="1" max="1" width="2.85546875" customWidth="1"/>
  </cols>
  <sheetData/>
  <sheetProtection algorithmName="SHA-512" hashValue="mapuX0+8+VeVlHWMjSVtjKOC+WQeBq79efT9lmVytNLjbfvc/UyzlWzg5kWVZTC9Ed28iaCjHiE3HsCQujefEg==" saltValue="qmvfkex350EydM6/cUDcvA==" spinCount="100000" sheet="1" objects="1" scenarios="1"/>
  <pageMargins left="0.7" right="0.7" top="0.75" bottom="0.75" header="0.3" footer="0.3"/>
  <pageSetup scale="87"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52F0247A1379F4FA3DA4CDFA45F6462" ma:contentTypeVersion="10" ma:contentTypeDescription="Create a new document." ma:contentTypeScope="" ma:versionID="a8cf1ce321becd7e31e7d15d7d17bd62">
  <xsd:schema xmlns:xsd="http://www.w3.org/2001/XMLSchema" xmlns:xs="http://www.w3.org/2001/XMLSchema" xmlns:p="http://schemas.microsoft.com/office/2006/metadata/properties" xmlns:ns2="2d4b21ab-168c-4a1d-98b1-6d2511d1c00c" targetNamespace="http://schemas.microsoft.com/office/2006/metadata/properties" ma:root="true" ma:fieldsID="4f56c11c1892ce200e7aa515a47bfadd" ns2:_="">
    <xsd:import namespace="2d4b21ab-168c-4a1d-98b1-6d2511d1c00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d4b21ab-168c-4a1d-98b1-6d2511d1c00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1f34ef8f-05f6-4be7-bce8-e0a45587ff55" ma:termSetId="09814cd3-568e-fe90-9814-8d621ff8fb84" ma:anchorId="fba54fb3-c3e1-fe81-a776-ca4b69148c4d" ma:open="true" ma:isKeyword="false">
      <xsd:complexType>
        <xsd:sequence>
          <xsd:element ref="pc:Terms" minOccurs="0" maxOccurs="1"/>
        </xsd:sequence>
      </xsd:complex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d4b21ab-168c-4a1d-98b1-6d2511d1c00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EC56878-8013-4FFD-9DBA-E83E341980BC}"/>
</file>

<file path=customXml/itemProps2.xml><?xml version="1.0" encoding="utf-8"?>
<ds:datastoreItem xmlns:ds="http://schemas.openxmlformats.org/officeDocument/2006/customXml" ds:itemID="{900C6595-4887-4908-A46D-F4DB6F98D3A2}"/>
</file>

<file path=customXml/itemProps3.xml><?xml version="1.0" encoding="utf-8"?>
<ds:datastoreItem xmlns:ds="http://schemas.openxmlformats.org/officeDocument/2006/customXml" ds:itemID="{8DDEF3B3-AE3E-4B79-A64F-6D2B1631999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14</vt:i4>
      </vt:variant>
    </vt:vector>
  </HeadingPairs>
  <TitlesOfParts>
    <vt:vector size="22" baseType="lpstr">
      <vt:lpstr>About This File</vt:lpstr>
      <vt:lpstr>Topic Mapping &amp; National Review</vt:lpstr>
      <vt:lpstr>Assessment Setup</vt:lpstr>
      <vt:lpstr>Impact Assessment</vt:lpstr>
      <vt:lpstr>RO Assessment</vt:lpstr>
      <vt:lpstr>Topic Prioritization</vt:lpstr>
      <vt:lpstr>Materiality Matrix</vt:lpstr>
      <vt:lpstr>Reference</vt:lpstr>
      <vt:lpstr>lovImpactSigCategories</vt:lpstr>
      <vt:lpstr>'RO Assessment'!lovLikelihood</vt:lpstr>
      <vt:lpstr>lovLikelihood</vt:lpstr>
      <vt:lpstr>lovLikelihoodRO</vt:lpstr>
      <vt:lpstr>lovMagnitude</vt:lpstr>
      <vt:lpstr>lovRemediability</vt:lpstr>
      <vt:lpstr>lovROSignificance</vt:lpstr>
      <vt:lpstr>lovScale</vt:lpstr>
      <vt:lpstr>lovScope</vt:lpstr>
      <vt:lpstr>lovTimeHorizons</vt:lpstr>
      <vt:lpstr>lovTopicSignificance</vt:lpstr>
      <vt:lpstr>'About This File'!Print_Area</vt:lpstr>
      <vt:lpstr>'Impact Assessment'!Print_Area</vt:lpstr>
      <vt:lpstr>'Topic Prioritization'!Print_Area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2025-07-07T20:31:26Z</dcterms:created>
  <dcterms:modified xsi:type="dcterms:W3CDTF">2025-07-07T20:48:30Z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0x010100F52F0247A1379F4FA3DA4CDFA45F6462</vt:lpwstr>
  </property>
</Properties>
</file>