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nikozenk\Desktop\"/>
    </mc:Choice>
  </mc:AlternateContent>
  <xr:revisionPtr revIDLastSave="0" documentId="8_{C9643EB0-5ED2-4092-B91E-C19373A65548}" xr6:coauthVersionLast="43" xr6:coauthVersionMax="43" xr10:uidLastSave="{00000000-0000-0000-0000-000000000000}"/>
  <bookViews>
    <workbookView xWindow="-120" yWindow="-120" windowWidth="20730" windowHeight="11160" activeTab="1" xr2:uid="{00000000-000D-0000-FFFF-FFFF00000000}"/>
  </bookViews>
  <sheets>
    <sheet name="GPS" sheetId="71" r:id="rId1"/>
    <sheet name="Dash Board" sheetId="41" r:id="rId2"/>
    <sheet name="Ing" sheetId="77" r:id="rId3"/>
    <sheet name="PFR" sheetId="80" r:id="rId4"/>
    <sheet name="Pkg" sheetId="78" r:id="rId5"/>
    <sheet name="Eqpmnt" sheetId="81" r:id="rId6"/>
    <sheet name="Service" sheetId="82" r:id="rId7"/>
    <sheet name="Other" sheetId="83" r:id="rId8"/>
    <sheet name="1.  Prod Pkg" sheetId="28" r:id="rId9"/>
    <sheet name="2.  Audit Reg" sheetId="31" r:id="rId10"/>
    <sheet name="3.  Climate" sheetId="32" r:id="rId11"/>
    <sheet name="Notes  Comments" sheetId="73" r:id="rId12"/>
    <sheet name="Action Plan" sheetId="75" r:id="rId13"/>
    <sheet name="History " sheetId="76" r:id="rId14"/>
    <sheet name="Engine 1" sheetId="30" state="hidden" r:id="rId15"/>
    <sheet name="Engine 2" sheetId="70" state="hidden" r:id="rId16"/>
  </sheets>
  <definedNames>
    <definedName name="_xlnm.Print_Area" localSheetId="8">'1.  Prod Pkg'!$A$1:$N$26</definedName>
    <definedName name="_xlnm.Print_Area" localSheetId="9">'2.  Audit Reg'!$A$1:$M$24</definedName>
    <definedName name="_xlnm.Print_Area" localSheetId="10">'3.  Climate'!$A$1:$N$14</definedName>
    <definedName name="_xlnm.Print_Area" localSheetId="1">'Dash Board'!$A$1:$AI$43</definedName>
    <definedName name="_xlnm.Print_Area" localSheetId="5">Eqpmnt!$A$1:$AK$29</definedName>
    <definedName name="_xlnm.Print_Area" localSheetId="0">GPS!$A$1:$D$17</definedName>
    <definedName name="_xlnm.Print_Area" localSheetId="2">Ing!$A$1:$AL$38</definedName>
    <definedName name="_xlnm.Print_Area" localSheetId="11">'Notes  Comments'!$A$1:$E$27</definedName>
    <definedName name="_xlnm.Print_Area" localSheetId="7">Other!$A$1:$AK$29</definedName>
    <definedName name="_xlnm.Print_Area" localSheetId="3">PFR!$A$1:$AK$29</definedName>
    <definedName name="_xlnm.Print_Area" localSheetId="4">Pkg!$A$1:$AK$29</definedName>
    <definedName name="_xlnm.Print_Area" localSheetId="6">Service!$A$1:$AK$29</definedName>
    <definedName name="_xlnm.Print_Titles" localSheetId="5">Eqpmnt!$2:$2</definedName>
    <definedName name="_xlnm.Print_Titles" localSheetId="2">Ing!$2:$2</definedName>
    <definedName name="_xlnm.Print_Titles" localSheetId="11">'Notes  Comments'!$2:$3</definedName>
    <definedName name="_xlnm.Print_Titles" localSheetId="7">Other!$2:$2</definedName>
    <definedName name="_xlnm.Print_Titles" localSheetId="3">PFR!$2:$2</definedName>
    <definedName name="_xlnm.Print_Titles" localSheetId="4">Pkg!$2:$2</definedName>
    <definedName name="_xlnm.Print_Titles" localSheetId="6">Service!$2:$2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8" l="1"/>
  <c r="D16" i="28" l="1"/>
  <c r="H8" i="77" l="1"/>
  <c r="AO28" i="77" l="1"/>
  <c r="AS28" i="77" s="1"/>
  <c r="AW28" i="77" s="1"/>
  <c r="AX28" i="77" s="1"/>
  <c r="AZ28" i="77" s="1"/>
  <c r="AQ28" i="77"/>
  <c r="AU28" i="77"/>
  <c r="AV28" i="77"/>
  <c r="AV34" i="77" l="1"/>
  <c r="AU34" i="77"/>
  <c r="AQ34" i="77"/>
  <c r="AO34" i="77"/>
  <c r="AV33" i="77"/>
  <c r="AU33" i="77"/>
  <c r="AQ33" i="77"/>
  <c r="AO33" i="77"/>
  <c r="AS33" i="77" l="1"/>
  <c r="AW33" i="77" s="1"/>
  <c r="AX33" i="77" s="1"/>
  <c r="BA33" i="77" s="1"/>
  <c r="AS34" i="77"/>
  <c r="AW34" i="77" s="1"/>
  <c r="AX34" i="77" s="1"/>
  <c r="BB34" i="77" s="1"/>
  <c r="AZ34" i="77" l="1"/>
  <c r="BA34" i="77"/>
  <c r="BB33" i="77"/>
  <c r="AZ33" i="77"/>
  <c r="AV27" i="77"/>
  <c r="AU27" i="77"/>
  <c r="AV26" i="77"/>
  <c r="AU26" i="77"/>
  <c r="AV25" i="77"/>
  <c r="AU25" i="77"/>
  <c r="AV24" i="77"/>
  <c r="AU24" i="77"/>
  <c r="AV23" i="77"/>
  <c r="AU23" i="77"/>
  <c r="AV22" i="77"/>
  <c r="AU22" i="77"/>
  <c r="AV21" i="77"/>
  <c r="AU21" i="77"/>
  <c r="AV20" i="77"/>
  <c r="AU20" i="77"/>
  <c r="AV19" i="77"/>
  <c r="AU19" i="77"/>
  <c r="AV18" i="77"/>
  <c r="AU18" i="77"/>
  <c r="AV17" i="77"/>
  <c r="AU17" i="77"/>
  <c r="AV16" i="77"/>
  <c r="AU16" i="77"/>
  <c r="AV15" i="77"/>
  <c r="AU15" i="77"/>
  <c r="AV14" i="77"/>
  <c r="AU14" i="77"/>
  <c r="AU13" i="77"/>
  <c r="BC34" i="77" l="1"/>
  <c r="BE34" i="77" s="1"/>
  <c r="BJ34" i="77" s="1"/>
  <c r="BC33" i="77"/>
  <c r="BE33" i="77" s="1"/>
  <c r="H6" i="77"/>
  <c r="I6" i="77"/>
  <c r="H7" i="77"/>
  <c r="I7" i="77"/>
  <c r="I8" i="77"/>
  <c r="J8" i="77" s="1"/>
  <c r="H13" i="77"/>
  <c r="I13" i="77"/>
  <c r="H14" i="77"/>
  <c r="I14" i="77"/>
  <c r="H15" i="77"/>
  <c r="I15" i="77"/>
  <c r="H16" i="77"/>
  <c r="I16" i="77"/>
  <c r="H17" i="77"/>
  <c r="I17" i="77"/>
  <c r="H18" i="77"/>
  <c r="I18" i="77"/>
  <c r="H19" i="77"/>
  <c r="I19" i="77"/>
  <c r="H20" i="77"/>
  <c r="I20" i="77"/>
  <c r="H21" i="77"/>
  <c r="I21" i="77"/>
  <c r="H22" i="77"/>
  <c r="I22" i="77"/>
  <c r="H23" i="77"/>
  <c r="I23" i="77"/>
  <c r="H24" i="77"/>
  <c r="I24" i="77"/>
  <c r="H25" i="77"/>
  <c r="I25" i="77"/>
  <c r="H26" i="77"/>
  <c r="I26" i="77"/>
  <c r="H27" i="77"/>
  <c r="I27" i="77"/>
  <c r="H28" i="77"/>
  <c r="I28" i="77"/>
  <c r="H33" i="77"/>
  <c r="I33" i="77"/>
  <c r="H34" i="77"/>
  <c r="I34" i="77"/>
  <c r="BH34" i="77" l="1"/>
  <c r="BG34" i="77"/>
  <c r="BI34" i="77"/>
  <c r="J28" i="77"/>
  <c r="BP28" i="77" s="1"/>
  <c r="J26" i="77"/>
  <c r="BP26" i="77" s="1"/>
  <c r="J24" i="77"/>
  <c r="BP24" i="77" s="1"/>
  <c r="J22" i="77"/>
  <c r="BP22" i="77" s="1"/>
  <c r="J20" i="77"/>
  <c r="BP20" i="77" s="1"/>
  <c r="J18" i="77"/>
  <c r="BP18" i="77" s="1"/>
  <c r="J16" i="77"/>
  <c r="BP16" i="77" s="1"/>
  <c r="J14" i="77"/>
  <c r="BP14" i="77" s="1"/>
  <c r="J27" i="77"/>
  <c r="BP27" i="77" s="1"/>
  <c r="J25" i="77"/>
  <c r="BP25" i="77" s="1"/>
  <c r="J23" i="77"/>
  <c r="BP23" i="77" s="1"/>
  <c r="J21" i="77"/>
  <c r="BP21" i="77" s="1"/>
  <c r="J19" i="77"/>
  <c r="BP19" i="77" s="1"/>
  <c r="BJ33" i="77"/>
  <c r="BI33" i="77"/>
  <c r="BH33" i="77"/>
  <c r="BG33" i="77"/>
  <c r="J34" i="77"/>
  <c r="BP34" i="77" s="1"/>
  <c r="J17" i="77"/>
  <c r="BP17" i="77" s="1"/>
  <c r="J15" i="77"/>
  <c r="BP15" i="77" s="1"/>
  <c r="J13" i="77"/>
  <c r="J6" i="77"/>
  <c r="BP6" i="77" s="1"/>
  <c r="J33" i="77"/>
  <c r="BP33" i="77" s="1"/>
  <c r="J7" i="77"/>
  <c r="L8" i="77" l="1"/>
  <c r="BP8" i="77"/>
  <c r="L7" i="77"/>
  <c r="BP7" i="77"/>
  <c r="L19" i="77"/>
  <c r="L27" i="77"/>
  <c r="L20" i="77"/>
  <c r="L28" i="77"/>
  <c r="L15" i="77"/>
  <c r="L21" i="77"/>
  <c r="L14" i="77"/>
  <c r="L22" i="77"/>
  <c r="L17" i="77"/>
  <c r="L23" i="77"/>
  <c r="L16" i="77"/>
  <c r="L24" i="77"/>
  <c r="L34" i="77"/>
  <c r="L25" i="77"/>
  <c r="L18" i="77"/>
  <c r="L26" i="77"/>
  <c r="BK34" i="77"/>
  <c r="L13" i="77"/>
  <c r="BP13" i="77"/>
  <c r="J35" i="77"/>
  <c r="L35" i="77" s="1"/>
  <c r="L33" i="77"/>
  <c r="BK33" i="77"/>
  <c r="J29" i="77"/>
  <c r="L29" i="77" s="1"/>
  <c r="J9" i="77"/>
  <c r="L6" i="77"/>
  <c r="Q33" i="77" l="1"/>
  <c r="P33" i="77"/>
  <c r="O33" i="77"/>
  <c r="Q34" i="77"/>
  <c r="P34" i="77"/>
  <c r="O34" i="77"/>
  <c r="J36" i="77"/>
  <c r="L36" i="77" s="1"/>
  <c r="L9" i="77"/>
  <c r="T15" i="30"/>
  <c r="AM104" i="83"/>
  <c r="AM103" i="83"/>
  <c r="AM102" i="83"/>
  <c r="AM101" i="83"/>
  <c r="AM100" i="83" s="1"/>
  <c r="AL100" i="83"/>
  <c r="AK100" i="83"/>
  <c r="A100" i="83"/>
  <c r="AM99" i="83"/>
  <c r="AM94" i="83"/>
  <c r="AM93" i="83"/>
  <c r="AM92" i="83"/>
  <c r="AM91" i="83"/>
  <c r="AM90" i="83" s="1"/>
  <c r="AL90" i="83"/>
  <c r="AK90" i="83"/>
  <c r="A90" i="83"/>
  <c r="AM89" i="83"/>
  <c r="AB25" i="83"/>
  <c r="AA25" i="83"/>
  <c r="Z25" i="83"/>
  <c r="Y25" i="83"/>
  <c r="I25" i="83"/>
  <c r="H25" i="83"/>
  <c r="AB24" i="83"/>
  <c r="AA24" i="83"/>
  <c r="Z24" i="83"/>
  <c r="Y24" i="83"/>
  <c r="I24" i="83"/>
  <c r="H24" i="83"/>
  <c r="N23" i="83"/>
  <c r="AB20" i="83"/>
  <c r="AA20" i="83"/>
  <c r="Z20" i="83"/>
  <c r="Y20" i="83"/>
  <c r="X20" i="83" s="1"/>
  <c r="I20" i="83"/>
  <c r="H20" i="83"/>
  <c r="AB19" i="83"/>
  <c r="AA19" i="83"/>
  <c r="Z19" i="83"/>
  <c r="Y19" i="83"/>
  <c r="I19" i="83"/>
  <c r="H19" i="83"/>
  <c r="J19" i="83" s="1"/>
  <c r="L19" i="83" s="1"/>
  <c r="V18" i="70" s="1"/>
  <c r="AB18" i="83"/>
  <c r="AA18" i="83"/>
  <c r="Z18" i="83"/>
  <c r="Y18" i="83"/>
  <c r="I18" i="83"/>
  <c r="H18" i="83"/>
  <c r="AB17" i="83"/>
  <c r="AA17" i="83"/>
  <c r="Z17" i="83"/>
  <c r="Y17" i="83"/>
  <c r="I17" i="83"/>
  <c r="H17" i="83"/>
  <c r="J17" i="83" s="1"/>
  <c r="L17" i="83" s="1"/>
  <c r="T18" i="70" s="1"/>
  <c r="AB16" i="83"/>
  <c r="AA16" i="83"/>
  <c r="Z16" i="83"/>
  <c r="Y16" i="83"/>
  <c r="I16" i="83"/>
  <c r="H16" i="83"/>
  <c r="AB15" i="83"/>
  <c r="AA15" i="83"/>
  <c r="Z15" i="83"/>
  <c r="Y15" i="83"/>
  <c r="I15" i="83"/>
  <c r="H15" i="83"/>
  <c r="AB14" i="83"/>
  <c r="AA14" i="83"/>
  <c r="Z14" i="83"/>
  <c r="Y14" i="83"/>
  <c r="I14" i="83"/>
  <c r="H14" i="83"/>
  <c r="AB13" i="83"/>
  <c r="AA13" i="83"/>
  <c r="Z13" i="83"/>
  <c r="Y13" i="83"/>
  <c r="I13" i="83"/>
  <c r="H13" i="83"/>
  <c r="N12" i="83"/>
  <c r="I8" i="83"/>
  <c r="H8" i="83"/>
  <c r="I7" i="83"/>
  <c r="H7" i="83"/>
  <c r="I6" i="83"/>
  <c r="H6" i="83"/>
  <c r="AP5" i="83"/>
  <c r="AO5" i="83"/>
  <c r="AN5" i="83"/>
  <c r="AM5" i="83"/>
  <c r="N5" i="83"/>
  <c r="W3" i="83"/>
  <c r="V3" i="83"/>
  <c r="D3" i="83"/>
  <c r="AM104" i="82"/>
  <c r="AM103" i="82"/>
  <c r="AM102" i="82"/>
  <c r="AM101" i="82"/>
  <c r="AM100" i="82" s="1"/>
  <c r="AL100" i="82"/>
  <c r="AK100" i="82"/>
  <c r="A100" i="82"/>
  <c r="AM99" i="82"/>
  <c r="AM94" i="82"/>
  <c r="AM93" i="82"/>
  <c r="AM92" i="82"/>
  <c r="AM91" i="82"/>
  <c r="AM90" i="82"/>
  <c r="AL90" i="82"/>
  <c r="AK90" i="82"/>
  <c r="A90" i="82"/>
  <c r="AM89" i="82"/>
  <c r="AB25" i="82"/>
  <c r="AA25" i="82"/>
  <c r="Z25" i="82"/>
  <c r="Y25" i="82"/>
  <c r="I25" i="82"/>
  <c r="H25" i="82"/>
  <c r="AB24" i="82"/>
  <c r="AA24" i="82"/>
  <c r="Z24" i="82"/>
  <c r="Y24" i="82"/>
  <c r="I24" i="82"/>
  <c r="H24" i="82"/>
  <c r="N23" i="82"/>
  <c r="AB20" i="82"/>
  <c r="AA20" i="82"/>
  <c r="Z20" i="82"/>
  <c r="Y20" i="82"/>
  <c r="X20" i="82" s="1"/>
  <c r="I20" i="82"/>
  <c r="H20" i="82"/>
  <c r="AB19" i="82"/>
  <c r="AA19" i="82"/>
  <c r="Z19" i="82"/>
  <c r="Y19" i="82"/>
  <c r="I19" i="82"/>
  <c r="H19" i="82"/>
  <c r="AB18" i="82"/>
  <c r="AA18" i="82"/>
  <c r="Z18" i="82"/>
  <c r="Y18" i="82"/>
  <c r="I18" i="82"/>
  <c r="H18" i="82"/>
  <c r="AB17" i="82"/>
  <c r="AA17" i="82"/>
  <c r="Z17" i="82"/>
  <c r="Y17" i="82"/>
  <c r="I17" i="82"/>
  <c r="H17" i="82"/>
  <c r="AB16" i="82"/>
  <c r="AA16" i="82"/>
  <c r="Z16" i="82"/>
  <c r="Y16" i="82"/>
  <c r="I16" i="82"/>
  <c r="H16" i="82"/>
  <c r="AB15" i="82"/>
  <c r="AA15" i="82"/>
  <c r="Z15" i="82"/>
  <c r="Y15" i="82"/>
  <c r="I15" i="82"/>
  <c r="H15" i="82"/>
  <c r="AB14" i="82"/>
  <c r="AA14" i="82"/>
  <c r="Z14" i="82"/>
  <c r="Y14" i="82"/>
  <c r="I14" i="82"/>
  <c r="H14" i="82"/>
  <c r="AB13" i="82"/>
  <c r="AA13" i="82"/>
  <c r="Z13" i="82"/>
  <c r="Y13" i="82"/>
  <c r="I13" i="82"/>
  <c r="H13" i="82"/>
  <c r="N12" i="82"/>
  <c r="I8" i="82"/>
  <c r="H8" i="82"/>
  <c r="I7" i="82"/>
  <c r="H7" i="82"/>
  <c r="J7" i="82" s="1"/>
  <c r="L7" i="82" s="1"/>
  <c r="F17" i="70" s="1"/>
  <c r="I6" i="82"/>
  <c r="H6" i="82"/>
  <c r="AP5" i="82"/>
  <c r="AO5" i="82"/>
  <c r="AN5" i="82"/>
  <c r="AM5" i="82"/>
  <c r="N5" i="82"/>
  <c r="W3" i="82"/>
  <c r="V3" i="82"/>
  <c r="D3" i="82"/>
  <c r="AM104" i="81"/>
  <c r="AM103" i="81"/>
  <c r="AM102" i="81"/>
  <c r="AM101" i="81"/>
  <c r="AM100" i="81" s="1"/>
  <c r="AL100" i="81"/>
  <c r="AK100" i="81"/>
  <c r="A100" i="81"/>
  <c r="AM99" i="81"/>
  <c r="AM94" i="81"/>
  <c r="AM93" i="81"/>
  <c r="AM92" i="81"/>
  <c r="AM91" i="81"/>
  <c r="AM90" i="81" s="1"/>
  <c r="AL90" i="81"/>
  <c r="AK90" i="81"/>
  <c r="A90" i="81"/>
  <c r="AM89" i="81"/>
  <c r="AB25" i="81"/>
  <c r="AA25" i="81"/>
  <c r="Z25" i="81"/>
  <c r="Y25" i="81"/>
  <c r="X25" i="81" s="1"/>
  <c r="I25" i="81"/>
  <c r="H25" i="81"/>
  <c r="AB24" i="81"/>
  <c r="AA24" i="81"/>
  <c r="Z24" i="81"/>
  <c r="Y24" i="81"/>
  <c r="I24" i="81"/>
  <c r="H24" i="81"/>
  <c r="N23" i="81"/>
  <c r="AB20" i="81"/>
  <c r="AA20" i="81"/>
  <c r="Z20" i="81"/>
  <c r="Y20" i="81"/>
  <c r="X20" i="81"/>
  <c r="I20" i="81"/>
  <c r="H20" i="81"/>
  <c r="AB19" i="81"/>
  <c r="AA19" i="81"/>
  <c r="Z19" i="81"/>
  <c r="Y19" i="81"/>
  <c r="I19" i="81"/>
  <c r="H19" i="81"/>
  <c r="J19" i="81" s="1"/>
  <c r="L19" i="81" s="1"/>
  <c r="V16" i="70" s="1"/>
  <c r="AB18" i="81"/>
  <c r="AA18" i="81"/>
  <c r="Z18" i="81"/>
  <c r="Y18" i="81"/>
  <c r="I18" i="81"/>
  <c r="H18" i="81"/>
  <c r="AB17" i="81"/>
  <c r="AA17" i="81"/>
  <c r="Z17" i="81"/>
  <c r="Y17" i="81"/>
  <c r="I17" i="81"/>
  <c r="H17" i="81"/>
  <c r="AB16" i="81"/>
  <c r="AA16" i="81"/>
  <c r="Z16" i="81"/>
  <c r="Y16" i="81"/>
  <c r="I16" i="81"/>
  <c r="H16" i="81"/>
  <c r="AB15" i="81"/>
  <c r="AA15" i="81"/>
  <c r="Z15" i="81"/>
  <c r="Y15" i="81"/>
  <c r="I15" i="81"/>
  <c r="H15" i="81"/>
  <c r="AB14" i="81"/>
  <c r="AA14" i="81"/>
  <c r="Z14" i="81"/>
  <c r="Y14" i="81"/>
  <c r="I14" i="81"/>
  <c r="H14" i="81"/>
  <c r="AB13" i="81"/>
  <c r="AA13" i="81"/>
  <c r="Z13" i="81"/>
  <c r="Y13" i="81"/>
  <c r="I13" i="81"/>
  <c r="H13" i="81"/>
  <c r="N12" i="81"/>
  <c r="I8" i="81"/>
  <c r="H8" i="81"/>
  <c r="I7" i="81"/>
  <c r="H7" i="81"/>
  <c r="I6" i="81"/>
  <c r="H6" i="81"/>
  <c r="AP5" i="81"/>
  <c r="AO5" i="81"/>
  <c r="AN5" i="81"/>
  <c r="AM5" i="81"/>
  <c r="N5" i="81"/>
  <c r="W3" i="81"/>
  <c r="V3" i="81"/>
  <c r="D3" i="81"/>
  <c r="AM104" i="80"/>
  <c r="AM103" i="80"/>
  <c r="AM102" i="80"/>
  <c r="AM101" i="80"/>
  <c r="AM100" i="80"/>
  <c r="AL100" i="80"/>
  <c r="AK100" i="80"/>
  <c r="A100" i="80"/>
  <c r="AM99" i="80"/>
  <c r="AM94" i="80"/>
  <c r="AM93" i="80"/>
  <c r="AM92" i="80"/>
  <c r="AM91" i="80"/>
  <c r="AM90" i="80" s="1"/>
  <c r="AL90" i="80"/>
  <c r="AK90" i="80"/>
  <c r="A90" i="80"/>
  <c r="AM89" i="80"/>
  <c r="AB25" i="80"/>
  <c r="AA25" i="80"/>
  <c r="Z25" i="80"/>
  <c r="Y25" i="80"/>
  <c r="X25" i="80" s="1"/>
  <c r="I25" i="80"/>
  <c r="H25" i="80"/>
  <c r="AB24" i="80"/>
  <c r="AA24" i="80"/>
  <c r="Z24" i="80"/>
  <c r="Y24" i="80"/>
  <c r="I24" i="80"/>
  <c r="H24" i="80"/>
  <c r="J24" i="80" s="1"/>
  <c r="N23" i="80"/>
  <c r="AB20" i="80"/>
  <c r="AA20" i="80"/>
  <c r="Z20" i="80"/>
  <c r="Y20" i="80"/>
  <c r="X20" i="80" s="1"/>
  <c r="I20" i="80"/>
  <c r="H20" i="80"/>
  <c r="J20" i="80" s="1"/>
  <c r="L20" i="80" s="1"/>
  <c r="W14" i="70" s="1"/>
  <c r="AB19" i="80"/>
  <c r="AA19" i="80"/>
  <c r="Z19" i="80"/>
  <c r="Y19" i="80"/>
  <c r="I19" i="80"/>
  <c r="H19" i="80"/>
  <c r="AB18" i="80"/>
  <c r="AA18" i="80"/>
  <c r="Z18" i="80"/>
  <c r="Y18" i="80"/>
  <c r="I18" i="80"/>
  <c r="H18" i="80"/>
  <c r="AB17" i="80"/>
  <c r="AA17" i="80"/>
  <c r="Z17" i="80"/>
  <c r="Y17" i="80"/>
  <c r="I17" i="80"/>
  <c r="H17" i="80"/>
  <c r="AB16" i="80"/>
  <c r="AA16" i="80"/>
  <c r="Z16" i="80"/>
  <c r="Y16" i="80"/>
  <c r="I16" i="80"/>
  <c r="H16" i="80"/>
  <c r="AB15" i="80"/>
  <c r="AA15" i="80"/>
  <c r="Z15" i="80"/>
  <c r="Y15" i="80"/>
  <c r="I15" i="80"/>
  <c r="H15" i="80"/>
  <c r="AB14" i="80"/>
  <c r="AA14" i="80"/>
  <c r="Z14" i="80"/>
  <c r="Y14" i="80"/>
  <c r="I14" i="80"/>
  <c r="H14" i="80"/>
  <c r="AB13" i="80"/>
  <c r="AA13" i="80"/>
  <c r="Z13" i="80"/>
  <c r="Y13" i="80"/>
  <c r="I13" i="80"/>
  <c r="H13" i="80"/>
  <c r="N12" i="80"/>
  <c r="I8" i="80"/>
  <c r="H8" i="80"/>
  <c r="I7" i="80"/>
  <c r="H7" i="80"/>
  <c r="I6" i="80"/>
  <c r="H6" i="80"/>
  <c r="AP5" i="80"/>
  <c r="AO5" i="80"/>
  <c r="AN5" i="80"/>
  <c r="AM5" i="80"/>
  <c r="N5" i="80"/>
  <c r="W3" i="80"/>
  <c r="V3" i="80"/>
  <c r="D3" i="80"/>
  <c r="J13" i="82" l="1"/>
  <c r="X14" i="83"/>
  <c r="J14" i="82"/>
  <c r="L14" i="82" s="1"/>
  <c r="I17" i="70" s="1"/>
  <c r="J18" i="82"/>
  <c r="L18" i="82" s="1"/>
  <c r="O18" i="82" s="1"/>
  <c r="J25" i="80"/>
  <c r="L25" i="80" s="1"/>
  <c r="AP100" i="80" s="1"/>
  <c r="J16" i="81"/>
  <c r="L16" i="81" s="1"/>
  <c r="K16" i="70" s="1"/>
  <c r="X17" i="80"/>
  <c r="J25" i="82"/>
  <c r="L25" i="82" s="1"/>
  <c r="Y17" i="70" s="1"/>
  <c r="J19" i="80"/>
  <c r="L19" i="80" s="1"/>
  <c r="V14" i="70" s="1"/>
  <c r="J14" i="81"/>
  <c r="L14" i="81" s="1"/>
  <c r="I16" i="70" s="1"/>
  <c r="J18" i="81"/>
  <c r="L18" i="81" s="1"/>
  <c r="U16" i="70" s="1"/>
  <c r="X18" i="83"/>
  <c r="J14" i="80"/>
  <c r="L14" i="80" s="1"/>
  <c r="I14" i="70" s="1"/>
  <c r="J18" i="80"/>
  <c r="L18" i="80" s="1"/>
  <c r="X14" i="81"/>
  <c r="X18" i="81"/>
  <c r="J25" i="81"/>
  <c r="L25" i="81" s="1"/>
  <c r="Y16" i="70" s="1"/>
  <c r="J16" i="82"/>
  <c r="L16" i="82" s="1"/>
  <c r="K17" i="70" s="1"/>
  <c r="J20" i="82"/>
  <c r="L20" i="82" s="1"/>
  <c r="W17" i="70" s="1"/>
  <c r="J8" i="83"/>
  <c r="L8" i="83" s="1"/>
  <c r="G18" i="70" s="1"/>
  <c r="X14" i="80"/>
  <c r="X16" i="80"/>
  <c r="J15" i="81"/>
  <c r="L15" i="81" s="1"/>
  <c r="J16" i="70" s="1"/>
  <c r="X16" i="81"/>
  <c r="J8" i="82"/>
  <c r="L8" i="82" s="1"/>
  <c r="G17" i="70" s="1"/>
  <c r="X17" i="82"/>
  <c r="AQ5" i="83"/>
  <c r="AM16" i="83" s="1"/>
  <c r="BM16" i="83" s="1"/>
  <c r="X24" i="82"/>
  <c r="J14" i="83"/>
  <c r="L14" i="83" s="1"/>
  <c r="I18" i="70" s="1"/>
  <c r="J18" i="83"/>
  <c r="L18" i="83" s="1"/>
  <c r="U18" i="70" s="1"/>
  <c r="J24" i="83"/>
  <c r="J7" i="80"/>
  <c r="L7" i="80" s="1"/>
  <c r="P7" i="80" s="1"/>
  <c r="X18" i="80"/>
  <c r="J7" i="81"/>
  <c r="L7" i="81" s="1"/>
  <c r="X19" i="81"/>
  <c r="J20" i="81"/>
  <c r="L20" i="81" s="1"/>
  <c r="W16" i="70" s="1"/>
  <c r="X16" i="82"/>
  <c r="J19" i="82"/>
  <c r="L19" i="82" s="1"/>
  <c r="V17" i="70" s="1"/>
  <c r="J7" i="83"/>
  <c r="L7" i="83" s="1"/>
  <c r="F18" i="70" s="1"/>
  <c r="J20" i="83"/>
  <c r="L20" i="83" s="1"/>
  <c r="W18" i="70" s="1"/>
  <c r="X25" i="83"/>
  <c r="X13" i="80"/>
  <c r="X15" i="80"/>
  <c r="X19" i="80"/>
  <c r="X24" i="80"/>
  <c r="AQ5" i="81"/>
  <c r="AM18" i="81" s="1"/>
  <c r="BM18" i="81" s="1"/>
  <c r="J13" i="81"/>
  <c r="X13" i="81"/>
  <c r="X15" i="81"/>
  <c r="AQ5" i="82"/>
  <c r="AM16" i="82" s="1"/>
  <c r="BM16" i="82" s="1"/>
  <c r="J6" i="82"/>
  <c r="L6" i="82" s="1"/>
  <c r="E17" i="70" s="1"/>
  <c r="X14" i="82"/>
  <c r="J15" i="82"/>
  <c r="L15" i="82" s="1"/>
  <c r="J17" i="70" s="1"/>
  <c r="J13" i="83"/>
  <c r="X13" i="83"/>
  <c r="X15" i="83"/>
  <c r="O17" i="83"/>
  <c r="P18" i="83"/>
  <c r="AQ5" i="80"/>
  <c r="AM16" i="80" s="1"/>
  <c r="BM16" i="80" s="1"/>
  <c r="J17" i="80"/>
  <c r="L17" i="80" s="1"/>
  <c r="N17" i="80" s="1"/>
  <c r="J17" i="81"/>
  <c r="L17" i="81" s="1"/>
  <c r="T16" i="70" s="1"/>
  <c r="X17" i="81"/>
  <c r="X13" i="82"/>
  <c r="J17" i="82"/>
  <c r="L17" i="82" s="1"/>
  <c r="T17" i="70" s="1"/>
  <c r="X18" i="82"/>
  <c r="J24" i="82"/>
  <c r="L24" i="82" s="1"/>
  <c r="X17" i="70" s="1"/>
  <c r="J15" i="83"/>
  <c r="L15" i="83" s="1"/>
  <c r="J18" i="70" s="1"/>
  <c r="X16" i="83"/>
  <c r="X19" i="83"/>
  <c r="X24" i="83"/>
  <c r="X15" i="82"/>
  <c r="X19" i="82"/>
  <c r="X25" i="82"/>
  <c r="J16" i="83"/>
  <c r="L16" i="83" s="1"/>
  <c r="K18" i="70" s="1"/>
  <c r="N17" i="83"/>
  <c r="X17" i="83"/>
  <c r="N18" i="83"/>
  <c r="J24" i="81"/>
  <c r="L24" i="81" s="1"/>
  <c r="X16" i="70" s="1"/>
  <c r="Q7" i="81"/>
  <c r="F16" i="70"/>
  <c r="J16" i="80"/>
  <c r="L16" i="80" s="1"/>
  <c r="K14" i="70" s="1"/>
  <c r="X24" i="81"/>
  <c r="J25" i="83"/>
  <c r="L25" i="83" s="1"/>
  <c r="Y18" i="70" s="1"/>
  <c r="J6" i="83"/>
  <c r="L6" i="83" s="1"/>
  <c r="E18" i="70" s="1"/>
  <c r="L13" i="83"/>
  <c r="H18" i="70" s="1"/>
  <c r="Q19" i="83"/>
  <c r="O19" i="83"/>
  <c r="N19" i="83"/>
  <c r="P19" i="83"/>
  <c r="L24" i="83"/>
  <c r="X18" i="70" s="1"/>
  <c r="J26" i="83"/>
  <c r="Q17" i="83"/>
  <c r="P17" i="83"/>
  <c r="O18" i="83"/>
  <c r="Q18" i="83"/>
  <c r="AM18" i="82"/>
  <c r="BM18" i="82" s="1"/>
  <c r="AM24" i="82"/>
  <c r="BM24" i="82" s="1"/>
  <c r="AM20" i="82"/>
  <c r="BM20" i="82" s="1"/>
  <c r="AM15" i="82"/>
  <c r="BM15" i="82" s="1"/>
  <c r="N7" i="82"/>
  <c r="P7" i="82"/>
  <c r="O7" i="82"/>
  <c r="Q7" i="82"/>
  <c r="Q8" i="82"/>
  <c r="L13" i="82"/>
  <c r="H17" i="70" s="1"/>
  <c r="P19" i="82"/>
  <c r="N25" i="82"/>
  <c r="J8" i="81"/>
  <c r="L8" i="81" s="1"/>
  <c r="P8" i="81" s="1"/>
  <c r="J6" i="81"/>
  <c r="L6" i="81" s="1"/>
  <c r="E16" i="70" s="1"/>
  <c r="Q15" i="81"/>
  <c r="AM25" i="81"/>
  <c r="BM25" i="81" s="1"/>
  <c r="AM24" i="81"/>
  <c r="BM24" i="81" s="1"/>
  <c r="AM6" i="81"/>
  <c r="AM15" i="81"/>
  <c r="BM15" i="81" s="1"/>
  <c r="L13" i="81"/>
  <c r="H16" i="70" s="1"/>
  <c r="O14" i="81"/>
  <c r="Q14" i="81"/>
  <c r="O16" i="81"/>
  <c r="P16" i="81"/>
  <c r="N16" i="81"/>
  <c r="Q19" i="81"/>
  <c r="O19" i="81"/>
  <c r="N19" i="81"/>
  <c r="N7" i="81"/>
  <c r="Q16" i="81"/>
  <c r="P19" i="81"/>
  <c r="O7" i="81"/>
  <c r="N14" i="81"/>
  <c r="P7" i="81"/>
  <c r="P14" i="81"/>
  <c r="J15" i="80"/>
  <c r="L15" i="80" s="1"/>
  <c r="J14" i="70" s="1"/>
  <c r="J13" i="80"/>
  <c r="J8" i="80"/>
  <c r="L8" i="80" s="1"/>
  <c r="O8" i="80" s="1"/>
  <c r="J6" i="80"/>
  <c r="AM18" i="80"/>
  <c r="BM18" i="80" s="1"/>
  <c r="AM14" i="80"/>
  <c r="BM14" i="80" s="1"/>
  <c r="AM7" i="80"/>
  <c r="BM7" i="80" s="1"/>
  <c r="AR5" i="80"/>
  <c r="AH8" i="80" s="1"/>
  <c r="AM20" i="80"/>
  <c r="BM20" i="80" s="1"/>
  <c r="AM19" i="80"/>
  <c r="BM19" i="80" s="1"/>
  <c r="AM9" i="80"/>
  <c r="BM9" i="80" s="1"/>
  <c r="O20" i="80"/>
  <c r="P20" i="80"/>
  <c r="N20" i="80"/>
  <c r="Q20" i="80"/>
  <c r="L24" i="80"/>
  <c r="X14" i="70" s="1"/>
  <c r="J26" i="80"/>
  <c r="O18" i="80"/>
  <c r="Q18" i="80"/>
  <c r="P17" i="80" l="1"/>
  <c r="Q20" i="83"/>
  <c r="O19" i="82"/>
  <c r="O16" i="82"/>
  <c r="N19" i="82"/>
  <c r="P16" i="82"/>
  <c r="N16" i="82"/>
  <c r="AP100" i="82"/>
  <c r="Q25" i="82"/>
  <c r="O25" i="82"/>
  <c r="P25" i="82"/>
  <c r="R25" i="82" s="1"/>
  <c r="Q20" i="82"/>
  <c r="N17" i="82"/>
  <c r="P14" i="82"/>
  <c r="Q14" i="82"/>
  <c r="J26" i="82"/>
  <c r="S26" i="82" s="1"/>
  <c r="Q17" i="82"/>
  <c r="P18" i="82"/>
  <c r="Q18" i="82"/>
  <c r="N18" i="82"/>
  <c r="O17" i="82"/>
  <c r="N14" i="82"/>
  <c r="U17" i="70"/>
  <c r="Q19" i="82"/>
  <c r="R19" i="82" s="1"/>
  <c r="N15" i="82"/>
  <c r="P17" i="82"/>
  <c r="Q16" i="82"/>
  <c r="O14" i="82"/>
  <c r="O8" i="81"/>
  <c r="O15" i="81"/>
  <c r="O25" i="81"/>
  <c r="N15" i="81"/>
  <c r="AP100" i="81"/>
  <c r="AQ104" i="81" s="1"/>
  <c r="N25" i="80"/>
  <c r="P8" i="80"/>
  <c r="O19" i="80"/>
  <c r="P14" i="80"/>
  <c r="Q19" i="80"/>
  <c r="N14" i="80"/>
  <c r="Q25" i="80"/>
  <c r="P19" i="80"/>
  <c r="Q14" i="80"/>
  <c r="P25" i="80"/>
  <c r="J26" i="81"/>
  <c r="S26" i="81" s="1"/>
  <c r="AM8" i="81"/>
  <c r="BM8" i="81" s="1"/>
  <c r="AM20" i="81"/>
  <c r="BM20" i="81" s="1"/>
  <c r="AM7" i="81"/>
  <c r="BM7" i="81" s="1"/>
  <c r="AM14" i="81"/>
  <c r="BM14" i="81" s="1"/>
  <c r="O8" i="82"/>
  <c r="J9" i="82"/>
  <c r="S9" i="82" s="1"/>
  <c r="AR5" i="82"/>
  <c r="AH8" i="82" s="1"/>
  <c r="AH20" i="82" s="1"/>
  <c r="AM7" i="82"/>
  <c r="BM7" i="82" s="1"/>
  <c r="AM8" i="82"/>
  <c r="BM8" i="82" s="1"/>
  <c r="AM25" i="82"/>
  <c r="BM25" i="82" s="1"/>
  <c r="P25" i="81"/>
  <c r="O25" i="80"/>
  <c r="N19" i="80"/>
  <c r="O14" i="80"/>
  <c r="N25" i="81"/>
  <c r="AM9" i="81"/>
  <c r="BM9" i="81" s="1"/>
  <c r="AM21" i="81"/>
  <c r="AM13" i="81"/>
  <c r="BM13" i="81" s="1"/>
  <c r="AM16" i="81"/>
  <c r="BM16" i="81" s="1"/>
  <c r="N8" i="82"/>
  <c r="AM13" i="82"/>
  <c r="BM13" i="82" s="1"/>
  <c r="AM6" i="82"/>
  <c r="AM17" i="82"/>
  <c r="BM17" i="82" s="1"/>
  <c r="AM14" i="82"/>
  <c r="BM14" i="82" s="1"/>
  <c r="P14" i="83"/>
  <c r="Q14" i="83"/>
  <c r="O15" i="80"/>
  <c r="N15" i="80"/>
  <c r="J21" i="80"/>
  <c r="Q25" i="81"/>
  <c r="AM19" i="81"/>
  <c r="BM19" i="81" s="1"/>
  <c r="AR5" i="81"/>
  <c r="AH8" i="81" s="1"/>
  <c r="AM17" i="81"/>
  <c r="BM17" i="81" s="1"/>
  <c r="AM9" i="82"/>
  <c r="BM9" i="82" s="1"/>
  <c r="AM21" i="82"/>
  <c r="AM19" i="82"/>
  <c r="BM19" i="82" s="1"/>
  <c r="N14" i="83"/>
  <c r="O14" i="83"/>
  <c r="P8" i="82"/>
  <c r="Y14" i="70"/>
  <c r="AQ101" i="80"/>
  <c r="AQ103" i="80"/>
  <c r="AQ104" i="80"/>
  <c r="AQ102" i="80"/>
  <c r="L13" i="80"/>
  <c r="H14" i="70" s="1"/>
  <c r="Q15" i="80"/>
  <c r="P15" i="81"/>
  <c r="N20" i="82"/>
  <c r="O20" i="82"/>
  <c r="R18" i="83"/>
  <c r="BL18" i="83" s="1"/>
  <c r="Q17" i="80"/>
  <c r="Q18" i="81"/>
  <c r="O15" i="83"/>
  <c r="P18" i="81"/>
  <c r="O18" i="81"/>
  <c r="N18" i="81"/>
  <c r="Q25" i="83"/>
  <c r="P20" i="82"/>
  <c r="U14" i="70"/>
  <c r="P18" i="80"/>
  <c r="N18" i="80"/>
  <c r="O16" i="80"/>
  <c r="N20" i="81"/>
  <c r="N25" i="83"/>
  <c r="O25" i="83"/>
  <c r="AM18" i="83"/>
  <c r="BM18" i="83" s="1"/>
  <c r="AM25" i="83"/>
  <c r="BM25" i="83" s="1"/>
  <c r="AR5" i="83"/>
  <c r="AH8" i="83" s="1"/>
  <c r="AH20" i="83" s="1"/>
  <c r="AM6" i="83"/>
  <c r="BM6" i="83" s="1"/>
  <c r="Q7" i="83"/>
  <c r="N7" i="83"/>
  <c r="Q8" i="83"/>
  <c r="N8" i="83"/>
  <c r="O8" i="83"/>
  <c r="P8" i="83"/>
  <c r="O7" i="83"/>
  <c r="J9" i="83"/>
  <c r="L9" i="83" s="1"/>
  <c r="T8" i="30" s="1"/>
  <c r="P16" i="83"/>
  <c r="O16" i="83"/>
  <c r="Q16" i="83"/>
  <c r="N16" i="83"/>
  <c r="AM19" i="83"/>
  <c r="BM19" i="83" s="1"/>
  <c r="AM17" i="83"/>
  <c r="BM17" i="83" s="1"/>
  <c r="AM15" i="83"/>
  <c r="BM15" i="83" s="1"/>
  <c r="AM24" i="83"/>
  <c r="BM24" i="83" s="1"/>
  <c r="AM8" i="83"/>
  <c r="BM8" i="83" s="1"/>
  <c r="AM20" i="83"/>
  <c r="BM20" i="83" s="1"/>
  <c r="AM7" i="83"/>
  <c r="BM7" i="83" s="1"/>
  <c r="AM14" i="83"/>
  <c r="BM14" i="83" s="1"/>
  <c r="AM9" i="83"/>
  <c r="BM9" i="83" s="1"/>
  <c r="AM21" i="83"/>
  <c r="AM13" i="83"/>
  <c r="BM13" i="83" s="1"/>
  <c r="P7" i="83"/>
  <c r="AM13" i="80"/>
  <c r="BM13" i="80" s="1"/>
  <c r="AM8" i="80"/>
  <c r="BM8" i="80" s="1"/>
  <c r="AM21" i="80"/>
  <c r="AM17" i="80"/>
  <c r="BM17" i="80" s="1"/>
  <c r="AM15" i="80"/>
  <c r="BM15" i="80" s="1"/>
  <c r="AM6" i="80"/>
  <c r="BM6" i="80" s="1"/>
  <c r="AM24" i="80"/>
  <c r="BM24" i="80" s="1"/>
  <c r="AM25" i="80"/>
  <c r="BM25" i="80" s="1"/>
  <c r="N7" i="80"/>
  <c r="J21" i="81"/>
  <c r="L21" i="81" s="1"/>
  <c r="R9" i="30" s="1"/>
  <c r="P20" i="81"/>
  <c r="P15" i="82"/>
  <c r="N20" i="83"/>
  <c r="Q15" i="83"/>
  <c r="F14" i="70"/>
  <c r="O7" i="80"/>
  <c r="P17" i="81"/>
  <c r="O20" i="81"/>
  <c r="J21" i="82"/>
  <c r="S21" i="82" s="1"/>
  <c r="Q15" i="82"/>
  <c r="J21" i="83"/>
  <c r="S21" i="83" s="1"/>
  <c r="P20" i="83"/>
  <c r="P15" i="83"/>
  <c r="N17" i="81"/>
  <c r="O17" i="81"/>
  <c r="Q7" i="80"/>
  <c r="Q17" i="81"/>
  <c r="Q20" i="81"/>
  <c r="O15" i="82"/>
  <c r="R17" i="83"/>
  <c r="U17" i="83" s="1"/>
  <c r="O20" i="83"/>
  <c r="N15" i="83"/>
  <c r="R15" i="83" s="1"/>
  <c r="BL15" i="83" s="1"/>
  <c r="P15" i="80"/>
  <c r="J9" i="80"/>
  <c r="J27" i="80" s="1"/>
  <c r="R16" i="81"/>
  <c r="U16" i="81" s="1"/>
  <c r="N8" i="80"/>
  <c r="G14" i="70"/>
  <c r="AH20" i="80"/>
  <c r="AH26" i="80" s="1"/>
  <c r="AA14" i="70"/>
  <c r="T14" i="70"/>
  <c r="O17" i="80"/>
  <c r="AH20" i="81"/>
  <c r="AA16" i="70"/>
  <c r="L6" i="80"/>
  <c r="E14" i="70" s="1"/>
  <c r="AQ103" i="81"/>
  <c r="N8" i="81"/>
  <c r="G16" i="70"/>
  <c r="Q8" i="81"/>
  <c r="N16" i="80"/>
  <c r="Q16" i="80"/>
  <c r="P16" i="80"/>
  <c r="AP100" i="83"/>
  <c r="P25" i="83"/>
  <c r="S26" i="83"/>
  <c r="L26" i="83"/>
  <c r="T10" i="30" s="1"/>
  <c r="Q24" i="83"/>
  <c r="P24" i="83"/>
  <c r="AP90" i="83"/>
  <c r="N24" i="83"/>
  <c r="O24" i="83"/>
  <c r="Q6" i="83"/>
  <c r="O6" i="83"/>
  <c r="N6" i="83"/>
  <c r="P6" i="83"/>
  <c r="Q13" i="83"/>
  <c r="P13" i="83"/>
  <c r="O13" i="83"/>
  <c r="N13" i="83"/>
  <c r="R19" i="83"/>
  <c r="Q24" i="82"/>
  <c r="N24" i="82"/>
  <c r="AP90" i="82"/>
  <c r="P24" i="82"/>
  <c r="O24" i="82"/>
  <c r="L9" i="82"/>
  <c r="S8" i="30" s="1"/>
  <c r="AQ103" i="82"/>
  <c r="AQ101" i="82"/>
  <c r="AQ102" i="82"/>
  <c r="AQ104" i="82"/>
  <c r="Q13" i="82"/>
  <c r="N13" i="82"/>
  <c r="O13" i="82"/>
  <c r="P13" i="82"/>
  <c r="U3" i="82"/>
  <c r="X3" i="82" s="1"/>
  <c r="BM6" i="82"/>
  <c r="L26" i="82"/>
  <c r="S10" i="30" s="1"/>
  <c r="R7" i="82"/>
  <c r="N6" i="82"/>
  <c r="P6" i="82"/>
  <c r="O6" i="82"/>
  <c r="Q6" i="82"/>
  <c r="J9" i="81"/>
  <c r="R7" i="81"/>
  <c r="Y21" i="81"/>
  <c r="AH25" i="81"/>
  <c r="AA21" i="81"/>
  <c r="Z21" i="81"/>
  <c r="AB21" i="81"/>
  <c r="Q24" i="81"/>
  <c r="P24" i="81"/>
  <c r="AP90" i="81"/>
  <c r="N24" i="81"/>
  <c r="O24" i="81"/>
  <c r="Q6" i="81"/>
  <c r="O6" i="81"/>
  <c r="N6" i="81"/>
  <c r="P6" i="81"/>
  <c r="BM6" i="81"/>
  <c r="U3" i="81"/>
  <c r="X3" i="81" s="1"/>
  <c r="Q13" i="81"/>
  <c r="P13" i="81"/>
  <c r="O13" i="81"/>
  <c r="N13" i="81"/>
  <c r="R14" i="81"/>
  <c r="R19" i="81"/>
  <c r="Q8" i="80"/>
  <c r="S26" i="80"/>
  <c r="L26" i="80"/>
  <c r="P10" i="30" s="1"/>
  <c r="Y21" i="80"/>
  <c r="Q24" i="80"/>
  <c r="P24" i="80"/>
  <c r="AP90" i="80"/>
  <c r="N24" i="80"/>
  <c r="O24" i="80"/>
  <c r="S21" i="80"/>
  <c r="L21" i="80"/>
  <c r="P9" i="30" s="1"/>
  <c r="R20" i="80"/>
  <c r="O13" i="80"/>
  <c r="R14" i="83" l="1"/>
  <c r="R18" i="80"/>
  <c r="R14" i="80"/>
  <c r="R8" i="83"/>
  <c r="BL8" i="83" s="1"/>
  <c r="L21" i="83"/>
  <c r="T9" i="30" s="1"/>
  <c r="U18" i="83"/>
  <c r="R16" i="82"/>
  <c r="BL16" i="82" s="1"/>
  <c r="R20" i="82"/>
  <c r="R14" i="82"/>
  <c r="R18" i="82"/>
  <c r="BL18" i="82" s="1"/>
  <c r="BN18" i="82" s="1"/>
  <c r="U25" i="82"/>
  <c r="AC25" i="82" s="1"/>
  <c r="BL25" i="82"/>
  <c r="BN25" i="82" s="1"/>
  <c r="R8" i="82"/>
  <c r="U8" i="82" s="1"/>
  <c r="R17" i="82"/>
  <c r="BL17" i="82" s="1"/>
  <c r="J27" i="82"/>
  <c r="S27" i="82" s="1"/>
  <c r="U16" i="82"/>
  <c r="AC16" i="82" s="1"/>
  <c r="L26" i="81"/>
  <c r="R10" i="30" s="1"/>
  <c r="R17" i="81"/>
  <c r="BL17" i="81" s="1"/>
  <c r="AQ101" i="81"/>
  <c r="BL16" i="81"/>
  <c r="BP16" i="81" s="1"/>
  <c r="AQ102" i="81"/>
  <c r="R20" i="81"/>
  <c r="BL20" i="81" s="1"/>
  <c r="R15" i="81"/>
  <c r="U15" i="81" s="1"/>
  <c r="AC15" i="81" s="1"/>
  <c r="R25" i="81"/>
  <c r="U25" i="81" s="1"/>
  <c r="P13" i="80"/>
  <c r="Q13" i="80"/>
  <c r="R8" i="80"/>
  <c r="R7" i="80"/>
  <c r="BL7" i="80" s="1"/>
  <c r="AQ100" i="80"/>
  <c r="AI100" i="80" s="1"/>
  <c r="R15" i="80"/>
  <c r="U15" i="80" s="1"/>
  <c r="R25" i="80"/>
  <c r="U25" i="80" s="1"/>
  <c r="N13" i="80"/>
  <c r="R19" i="80"/>
  <c r="BL19" i="80" s="1"/>
  <c r="Z21" i="82"/>
  <c r="AA21" i="82"/>
  <c r="AB21" i="82"/>
  <c r="AH26" i="82"/>
  <c r="Y21" i="82"/>
  <c r="L9" i="80"/>
  <c r="P8" i="30" s="1"/>
  <c r="S9" i="80"/>
  <c r="S21" i="81"/>
  <c r="BL17" i="83"/>
  <c r="AA17" i="70"/>
  <c r="R15" i="82"/>
  <c r="BL15" i="82" s="1"/>
  <c r="R16" i="83"/>
  <c r="BL16" i="83" s="1"/>
  <c r="R20" i="83"/>
  <c r="BL20" i="83" s="1"/>
  <c r="R18" i="81"/>
  <c r="U18" i="81" s="1"/>
  <c r="U18" i="80"/>
  <c r="BL18" i="80"/>
  <c r="BS18" i="80" s="1"/>
  <c r="U17" i="81"/>
  <c r="AC17" i="81" s="1"/>
  <c r="L21" i="82"/>
  <c r="S9" i="30" s="1"/>
  <c r="J27" i="81"/>
  <c r="S27" i="81" s="1"/>
  <c r="R17" i="80"/>
  <c r="BL17" i="80" s="1"/>
  <c r="R7" i="83"/>
  <c r="U3" i="80"/>
  <c r="X3" i="80" s="1"/>
  <c r="Y3" i="80" s="1"/>
  <c r="AA18" i="70"/>
  <c r="AC18" i="70" s="1"/>
  <c r="R25" i="83"/>
  <c r="U25" i="83" s="1"/>
  <c r="U3" i="83"/>
  <c r="X3" i="83" s="1"/>
  <c r="Y21" i="83"/>
  <c r="AB21" i="83"/>
  <c r="AH26" i="83"/>
  <c r="AA21" i="83"/>
  <c r="Z21" i="83"/>
  <c r="S9" i="83"/>
  <c r="J27" i="83"/>
  <c r="L27" i="83" s="1"/>
  <c r="U8" i="83"/>
  <c r="N6" i="80"/>
  <c r="O6" i="80"/>
  <c r="Q6" i="80"/>
  <c r="AB21" i="80"/>
  <c r="Z21" i="80"/>
  <c r="AA21" i="80"/>
  <c r="P6" i="80"/>
  <c r="L9" i="81"/>
  <c r="R8" i="30" s="1"/>
  <c r="U15" i="83"/>
  <c r="AC15" i="83" s="1"/>
  <c r="S9" i="81"/>
  <c r="R8" i="81"/>
  <c r="AQ100" i="81"/>
  <c r="AI100" i="81" s="1"/>
  <c r="BL15" i="80"/>
  <c r="BN15" i="80" s="1"/>
  <c r="AC16" i="70"/>
  <c r="AB16" i="70"/>
  <c r="AC14" i="70"/>
  <c r="AB14" i="70"/>
  <c r="BL18" i="81"/>
  <c r="BS18" i="81" s="1"/>
  <c r="R16" i="80"/>
  <c r="U16" i="80" s="1"/>
  <c r="AC16" i="80" s="1"/>
  <c r="AQ102" i="83"/>
  <c r="AQ103" i="83"/>
  <c r="AQ104" i="83"/>
  <c r="AQ101" i="83"/>
  <c r="BL19" i="83"/>
  <c r="U19" i="83"/>
  <c r="AB3" i="83"/>
  <c r="AA3" i="83"/>
  <c r="Z3" i="83"/>
  <c r="Y3" i="83"/>
  <c r="AA8" i="83"/>
  <c r="W8" i="83"/>
  <c r="Y8" i="83"/>
  <c r="X8" i="83"/>
  <c r="AB8" i="83"/>
  <c r="V8" i="83"/>
  <c r="Z8" i="83"/>
  <c r="BL7" i="83"/>
  <c r="U7" i="83"/>
  <c r="AC17" i="83"/>
  <c r="U14" i="83"/>
  <c r="BL14" i="83"/>
  <c r="BS8" i="83"/>
  <c r="BN8" i="83"/>
  <c r="BP8" i="83"/>
  <c r="BR8" i="83"/>
  <c r="BQ8" i="83"/>
  <c r="O26" i="83"/>
  <c r="Q26" i="83"/>
  <c r="P26" i="83"/>
  <c r="N26" i="83"/>
  <c r="BP18" i="83"/>
  <c r="BR18" i="83"/>
  <c r="BQ18" i="83"/>
  <c r="BS18" i="83"/>
  <c r="BN18" i="83"/>
  <c r="BL25" i="83"/>
  <c r="U20" i="83"/>
  <c r="R24" i="83"/>
  <c r="AC18" i="83"/>
  <c r="R13" i="83"/>
  <c r="R6" i="83"/>
  <c r="N21" i="83"/>
  <c r="Q21" i="83"/>
  <c r="O21" i="83"/>
  <c r="AQ94" i="83"/>
  <c r="AQ92" i="83"/>
  <c r="AQ91" i="83"/>
  <c r="AQ93" i="83"/>
  <c r="BR15" i="83"/>
  <c r="BN15" i="83"/>
  <c r="BS15" i="83"/>
  <c r="BP15" i="83"/>
  <c r="BQ15" i="83"/>
  <c r="BR17" i="83"/>
  <c r="BQ17" i="83"/>
  <c r="BP17" i="83"/>
  <c r="BS17" i="83"/>
  <c r="BN17" i="83"/>
  <c r="U17" i="82"/>
  <c r="U20" i="82"/>
  <c r="BL20" i="82"/>
  <c r="U14" i="82"/>
  <c r="BL14" i="82"/>
  <c r="BP25" i="82"/>
  <c r="BS25" i="82"/>
  <c r="BR25" i="82"/>
  <c r="BQ25" i="82"/>
  <c r="O26" i="82"/>
  <c r="Q26" i="82"/>
  <c r="P26" i="82"/>
  <c r="N26" i="82"/>
  <c r="U15" i="82"/>
  <c r="BP16" i="82"/>
  <c r="BQ16" i="82"/>
  <c r="BS16" i="82"/>
  <c r="BR16" i="82"/>
  <c r="BN16" i="82"/>
  <c r="R13" i="82"/>
  <c r="AQ100" i="82"/>
  <c r="AI100" i="82" s="1"/>
  <c r="AQ93" i="82"/>
  <c r="AQ91" i="82"/>
  <c r="AQ92" i="82"/>
  <c r="AQ94" i="82"/>
  <c r="R6" i="82"/>
  <c r="R24" i="82"/>
  <c r="BL7" i="82"/>
  <c r="U7" i="82"/>
  <c r="BL19" i="82"/>
  <c r="U19" i="82"/>
  <c r="Y3" i="82"/>
  <c r="AB3" i="82"/>
  <c r="AA3" i="82"/>
  <c r="Z3" i="82"/>
  <c r="X21" i="82"/>
  <c r="BP18" i="82"/>
  <c r="BS18" i="82"/>
  <c r="BQ18" i="82"/>
  <c r="BL19" i="81"/>
  <c r="U19" i="81"/>
  <c r="AB3" i="81"/>
  <c r="AA3" i="81"/>
  <c r="Z3" i="81"/>
  <c r="Y3" i="81"/>
  <c r="X21" i="81"/>
  <c r="BL7" i="81"/>
  <c r="U7" i="81"/>
  <c r="U14" i="81"/>
  <c r="BL14" i="81"/>
  <c r="O26" i="81"/>
  <c r="Q26" i="81"/>
  <c r="P26" i="81"/>
  <c r="N26" i="81"/>
  <c r="U20" i="81"/>
  <c r="R24" i="81"/>
  <c r="BR16" i="81"/>
  <c r="AC18" i="81"/>
  <c r="R13" i="81"/>
  <c r="R6" i="81"/>
  <c r="N21" i="81"/>
  <c r="Q21" i="81"/>
  <c r="P21" i="81"/>
  <c r="O21" i="81"/>
  <c r="AQ94" i="81"/>
  <c r="AQ92" i="81"/>
  <c r="AQ91" i="81"/>
  <c r="AQ93" i="81"/>
  <c r="AC16" i="81"/>
  <c r="BR17" i="81"/>
  <c r="BQ17" i="81"/>
  <c r="BP17" i="81"/>
  <c r="BS17" i="81"/>
  <c r="BN17" i="81"/>
  <c r="BL8" i="80"/>
  <c r="BN8" i="80" s="1"/>
  <c r="U8" i="80"/>
  <c r="W8" i="80" s="1"/>
  <c r="AA3" i="80"/>
  <c r="Z3" i="80"/>
  <c r="U14" i="80"/>
  <c r="BL14" i="80"/>
  <c r="O26" i="80"/>
  <c r="Q26" i="80"/>
  <c r="P26" i="80"/>
  <c r="N26" i="80"/>
  <c r="BL25" i="80"/>
  <c r="U20" i="80"/>
  <c r="BL20" i="80"/>
  <c r="R24" i="80"/>
  <c r="AC15" i="80"/>
  <c r="R13" i="80"/>
  <c r="N21" i="80"/>
  <c r="Q21" i="80"/>
  <c r="P21" i="80"/>
  <c r="O21" i="80"/>
  <c r="AQ94" i="80"/>
  <c r="AQ92" i="80"/>
  <c r="AQ91" i="80"/>
  <c r="AQ93" i="80"/>
  <c r="S27" i="80"/>
  <c r="L27" i="80"/>
  <c r="P21" i="83" l="1"/>
  <c r="U19" i="80"/>
  <c r="BR18" i="82"/>
  <c r="L27" i="82"/>
  <c r="D17" i="70" s="1"/>
  <c r="U18" i="82"/>
  <c r="AC18" i="82" s="1"/>
  <c r="Z8" i="82"/>
  <c r="AA8" i="82"/>
  <c r="AB8" i="82"/>
  <c r="X8" i="82"/>
  <c r="V8" i="82"/>
  <c r="P21" i="82"/>
  <c r="BL8" i="82"/>
  <c r="N21" i="82"/>
  <c r="BS16" i="81"/>
  <c r="BN16" i="81"/>
  <c r="BL25" i="81"/>
  <c r="BL15" i="81"/>
  <c r="BQ16" i="81"/>
  <c r="BQ18" i="81"/>
  <c r="U7" i="80"/>
  <c r="BR8" i="80"/>
  <c r="BQ15" i="80"/>
  <c r="BQ18" i="80"/>
  <c r="U17" i="80"/>
  <c r="AC17" i="80" s="1"/>
  <c r="BP17" i="80"/>
  <c r="BS17" i="80"/>
  <c r="BR17" i="80"/>
  <c r="BQ17" i="80"/>
  <c r="BN17" i="80"/>
  <c r="BR16" i="83"/>
  <c r="BP16" i="83"/>
  <c r="BN16" i="83"/>
  <c r="BN8" i="82"/>
  <c r="AC18" i="80"/>
  <c r="BN18" i="80"/>
  <c r="BP18" i="80"/>
  <c r="L27" i="81"/>
  <c r="D16" i="70" s="1"/>
  <c r="W8" i="82"/>
  <c r="BR8" i="82"/>
  <c r="U16" i="83"/>
  <c r="AC16" i="83" s="1"/>
  <c r="X21" i="83"/>
  <c r="BR18" i="80"/>
  <c r="BR18" i="81"/>
  <c r="X21" i="80"/>
  <c r="Y8" i="82"/>
  <c r="AB18" i="70"/>
  <c r="BT17" i="83"/>
  <c r="BU17" i="83" s="1"/>
  <c r="BR15" i="80"/>
  <c r="AB3" i="80"/>
  <c r="AA8" i="80"/>
  <c r="Q21" i="82"/>
  <c r="BS8" i="80"/>
  <c r="O21" i="82"/>
  <c r="S27" i="83"/>
  <c r="BQ16" i="83"/>
  <c r="BS16" i="83"/>
  <c r="AC3" i="80"/>
  <c r="R6" i="80"/>
  <c r="R9" i="80" s="1"/>
  <c r="BL8" i="81"/>
  <c r="U8" i="81"/>
  <c r="BP15" i="80"/>
  <c r="BS15" i="80"/>
  <c r="T11" i="30"/>
  <c r="D18" i="70"/>
  <c r="BL16" i="80"/>
  <c r="BN16" i="80" s="1"/>
  <c r="V8" i="80"/>
  <c r="S11" i="30"/>
  <c r="BN18" i="81"/>
  <c r="BP18" i="81"/>
  <c r="D14" i="70"/>
  <c r="P11" i="30"/>
  <c r="BT8" i="83"/>
  <c r="BU8" i="83" s="1"/>
  <c r="BX8" i="83" s="1"/>
  <c r="BT16" i="82"/>
  <c r="BU16" i="82" s="1"/>
  <c r="BT17" i="81"/>
  <c r="BU17" i="81" s="1"/>
  <c r="BQ8" i="80"/>
  <c r="AQ100" i="83"/>
  <c r="AI100" i="83" s="1"/>
  <c r="BT15" i="83"/>
  <c r="BU15" i="83" s="1"/>
  <c r="BY15" i="83" s="1"/>
  <c r="BW17" i="83"/>
  <c r="R9" i="83"/>
  <c r="BL6" i="83"/>
  <c r="U6" i="83"/>
  <c r="BS20" i="83"/>
  <c r="BN20" i="83"/>
  <c r="BR20" i="83"/>
  <c r="BQ20" i="83"/>
  <c r="BP20" i="83"/>
  <c r="AC25" i="83"/>
  <c r="AC14" i="83"/>
  <c r="BP7" i="83"/>
  <c r="BN7" i="83"/>
  <c r="BS7" i="83"/>
  <c r="BR7" i="83"/>
  <c r="BQ7" i="83"/>
  <c r="O27" i="83"/>
  <c r="Q27" i="83"/>
  <c r="P27" i="83"/>
  <c r="N27" i="83"/>
  <c r="AQ90" i="83"/>
  <c r="AI90" i="83" s="1"/>
  <c r="R21" i="83"/>
  <c r="U21" i="83" s="1"/>
  <c r="AC21" i="83" s="1"/>
  <c r="BL13" i="83"/>
  <c r="U13" i="83"/>
  <c r="AJ20" i="83"/>
  <c r="AC20" i="83"/>
  <c r="BT18" i="83"/>
  <c r="BU18" i="83" s="1"/>
  <c r="AJ18" i="83" s="1"/>
  <c r="AC3" i="83"/>
  <c r="AC19" i="83"/>
  <c r="AJ19" i="83"/>
  <c r="BP25" i="83"/>
  <c r="BR25" i="83"/>
  <c r="BQ25" i="83"/>
  <c r="BS25" i="83"/>
  <c r="BN25" i="83"/>
  <c r="AC8" i="83"/>
  <c r="AJ8" i="83" s="1"/>
  <c r="BR19" i="83"/>
  <c r="BN19" i="83"/>
  <c r="BS19" i="83"/>
  <c r="BQ19" i="83"/>
  <c r="BP19" i="83"/>
  <c r="R26" i="83"/>
  <c r="BL24" i="83"/>
  <c r="U24" i="83"/>
  <c r="BP14" i="83"/>
  <c r="BR14" i="83"/>
  <c r="BQ14" i="83"/>
  <c r="BN14" i="83"/>
  <c r="BS14" i="83"/>
  <c r="AA7" i="83"/>
  <c r="W7" i="83"/>
  <c r="X7" i="83"/>
  <c r="AB7" i="83"/>
  <c r="V7" i="83"/>
  <c r="Z7" i="83"/>
  <c r="Y7" i="83"/>
  <c r="BR19" i="82"/>
  <c r="BP19" i="82"/>
  <c r="BS19" i="82"/>
  <c r="BN19" i="82"/>
  <c r="BQ19" i="82"/>
  <c r="BL6" i="82"/>
  <c r="R9" i="82"/>
  <c r="U6" i="82"/>
  <c r="O27" i="82"/>
  <c r="N27" i="82"/>
  <c r="Q27" i="82"/>
  <c r="P27" i="82"/>
  <c r="AC14" i="82"/>
  <c r="BR17" i="82"/>
  <c r="BS17" i="82"/>
  <c r="BQ17" i="82"/>
  <c r="BP17" i="82"/>
  <c r="BN17" i="82"/>
  <c r="BT18" i="82"/>
  <c r="BU18" i="82" s="1"/>
  <c r="AJ18" i="82" s="1"/>
  <c r="AB7" i="82"/>
  <c r="X7" i="82"/>
  <c r="Z7" i="82"/>
  <c r="Y7" i="82"/>
  <c r="W7" i="82"/>
  <c r="V7" i="82"/>
  <c r="AA7" i="82"/>
  <c r="R26" i="82"/>
  <c r="BL24" i="82"/>
  <c r="U24" i="82"/>
  <c r="BR15" i="82"/>
  <c r="BP15" i="82"/>
  <c r="BQ15" i="82"/>
  <c r="BS15" i="82"/>
  <c r="BN15" i="82"/>
  <c r="BT25" i="82"/>
  <c r="BU25" i="82" s="1"/>
  <c r="BS20" i="82"/>
  <c r="BN20" i="82"/>
  <c r="BP20" i="82"/>
  <c r="BR20" i="82"/>
  <c r="BQ20" i="82"/>
  <c r="AC3" i="82"/>
  <c r="BQ7" i="82"/>
  <c r="BR7" i="82"/>
  <c r="BS7" i="82"/>
  <c r="BP7" i="82"/>
  <c r="BN7" i="82"/>
  <c r="AQ90" i="82"/>
  <c r="AI90" i="82" s="1"/>
  <c r="AC15" i="82"/>
  <c r="AJ20" i="82"/>
  <c r="AC20" i="82"/>
  <c r="AC19" i="82"/>
  <c r="AJ19" i="82"/>
  <c r="AC8" i="82"/>
  <c r="AJ8" i="82" s="1"/>
  <c r="R21" i="82"/>
  <c r="U21" i="82" s="1"/>
  <c r="AC21" i="82" s="1"/>
  <c r="BL13" i="82"/>
  <c r="U13" i="82"/>
  <c r="BP14" i="82"/>
  <c r="BS14" i="82"/>
  <c r="BR14" i="82"/>
  <c r="BQ14" i="82"/>
  <c r="BN14" i="82"/>
  <c r="AC17" i="82"/>
  <c r="R9" i="81"/>
  <c r="BL6" i="81"/>
  <c r="U6" i="81"/>
  <c r="BT16" i="81"/>
  <c r="BU16" i="81" s="1"/>
  <c r="BS20" i="81"/>
  <c r="BN20" i="81"/>
  <c r="BR20" i="81"/>
  <c r="BQ20" i="81"/>
  <c r="BP20" i="81"/>
  <c r="AC25" i="81"/>
  <c r="AC14" i="81"/>
  <c r="BP7" i="81"/>
  <c r="BN7" i="81"/>
  <c r="BS7" i="81"/>
  <c r="BR7" i="81"/>
  <c r="BQ7" i="81"/>
  <c r="N27" i="81"/>
  <c r="AQ90" i="81"/>
  <c r="AI90" i="81" s="1"/>
  <c r="R21" i="81"/>
  <c r="U21" i="81" s="1"/>
  <c r="AC21" i="81" s="1"/>
  <c r="BL13" i="81"/>
  <c r="U13" i="81"/>
  <c r="AJ20" i="81"/>
  <c r="AC20" i="81"/>
  <c r="AC3" i="81"/>
  <c r="Y8" i="81" s="1"/>
  <c r="AC19" i="81"/>
  <c r="AJ19" i="81"/>
  <c r="BP25" i="81"/>
  <c r="BR25" i="81"/>
  <c r="BQ25" i="81"/>
  <c r="BS25" i="81"/>
  <c r="BN25" i="81"/>
  <c r="BR19" i="81"/>
  <c r="BN19" i="81"/>
  <c r="BS19" i="81"/>
  <c r="BQ19" i="81"/>
  <c r="BP19" i="81"/>
  <c r="R26" i="81"/>
  <c r="BL24" i="81"/>
  <c r="U24" i="81"/>
  <c r="BP14" i="81"/>
  <c r="BR14" i="81"/>
  <c r="BQ14" i="81"/>
  <c r="BN14" i="81"/>
  <c r="BS14" i="81"/>
  <c r="AA7" i="81"/>
  <c r="W7" i="81"/>
  <c r="X7" i="81"/>
  <c r="AB7" i="81"/>
  <c r="V7" i="81"/>
  <c r="Z7" i="81"/>
  <c r="Y7" i="81"/>
  <c r="AB8" i="80"/>
  <c r="BP8" i="80"/>
  <c r="X8" i="80"/>
  <c r="Z8" i="80"/>
  <c r="U6" i="80"/>
  <c r="BS20" i="80"/>
  <c r="BN20" i="80"/>
  <c r="BR20" i="80"/>
  <c r="BQ20" i="80"/>
  <c r="BP20" i="80"/>
  <c r="AC25" i="80"/>
  <c r="AC14" i="80"/>
  <c r="BP7" i="80"/>
  <c r="BN7" i="80"/>
  <c r="BS7" i="80"/>
  <c r="BR7" i="80"/>
  <c r="BQ7" i="80"/>
  <c r="O27" i="80"/>
  <c r="Q27" i="80"/>
  <c r="P27" i="80"/>
  <c r="N27" i="80"/>
  <c r="AQ90" i="80"/>
  <c r="AI90" i="80" s="1"/>
  <c r="R21" i="80"/>
  <c r="U21" i="80" s="1"/>
  <c r="AC21" i="80" s="1"/>
  <c r="BL13" i="80"/>
  <c r="U13" i="80"/>
  <c r="AJ20" i="80"/>
  <c r="AC20" i="80"/>
  <c r="Y8" i="80"/>
  <c r="AC19" i="80"/>
  <c r="AJ19" i="80"/>
  <c r="BP25" i="80"/>
  <c r="BR25" i="80"/>
  <c r="BQ25" i="80"/>
  <c r="BS25" i="80"/>
  <c r="BN25" i="80"/>
  <c r="BR19" i="80"/>
  <c r="BN19" i="80"/>
  <c r="BS19" i="80"/>
  <c r="BQ19" i="80"/>
  <c r="BP19" i="80"/>
  <c r="R26" i="80"/>
  <c r="BL24" i="80"/>
  <c r="U24" i="80"/>
  <c r="BP14" i="80"/>
  <c r="BR14" i="80"/>
  <c r="BQ14" i="80"/>
  <c r="BN14" i="80"/>
  <c r="BS14" i="80"/>
  <c r="AA7" i="80"/>
  <c r="W7" i="80"/>
  <c r="X7" i="80"/>
  <c r="AB7" i="80"/>
  <c r="V7" i="80"/>
  <c r="Z7" i="80"/>
  <c r="Y7" i="80"/>
  <c r="BP16" i="80" l="1"/>
  <c r="BR16" i="80"/>
  <c r="BT15" i="80"/>
  <c r="BU15" i="80" s="1"/>
  <c r="AJ15" i="80" s="1"/>
  <c r="AJ15" i="83"/>
  <c r="CA15" i="83"/>
  <c r="BT16" i="83"/>
  <c r="BU16" i="83" s="1"/>
  <c r="CC17" i="83"/>
  <c r="AJ17" i="83"/>
  <c r="BQ8" i="82"/>
  <c r="BP8" i="82"/>
  <c r="BT8" i="82" s="1"/>
  <c r="BU8" i="82" s="1"/>
  <c r="BS8" i="82"/>
  <c r="BR15" i="81"/>
  <c r="BQ15" i="81"/>
  <c r="BN15" i="81"/>
  <c r="BS15" i="81"/>
  <c r="BP15" i="81"/>
  <c r="O27" i="81"/>
  <c r="P27" i="81"/>
  <c r="R11" i="30"/>
  <c r="Q27" i="81"/>
  <c r="AJ15" i="81"/>
  <c r="CA17" i="81"/>
  <c r="AJ17" i="81"/>
  <c r="BT18" i="80"/>
  <c r="BU18" i="80" s="1"/>
  <c r="AJ18" i="80" s="1"/>
  <c r="BT17" i="80"/>
  <c r="BU17" i="80" s="1"/>
  <c r="AJ17" i="80"/>
  <c r="BW17" i="80"/>
  <c r="CB17" i="80"/>
  <c r="CA17" i="83"/>
  <c r="BT18" i="81"/>
  <c r="BU18" i="81" s="1"/>
  <c r="BZ18" i="81" s="1"/>
  <c r="CB17" i="83"/>
  <c r="BL6" i="80"/>
  <c r="BQ6" i="80" s="1"/>
  <c r="BY17" i="83"/>
  <c r="BZ17" i="83"/>
  <c r="CA17" i="80"/>
  <c r="BX17" i="83"/>
  <c r="CB8" i="83"/>
  <c r="BY8" i="83"/>
  <c r="BZ8" i="83"/>
  <c r="BW8" i="83"/>
  <c r="CA8" i="83"/>
  <c r="CC8" i="83"/>
  <c r="BZ15" i="80"/>
  <c r="CC15" i="80"/>
  <c r="BW15" i="80"/>
  <c r="BX15" i="80"/>
  <c r="BY15" i="80"/>
  <c r="CA15" i="80"/>
  <c r="CB15" i="80"/>
  <c r="BX17" i="80"/>
  <c r="BY17" i="81"/>
  <c r="CC15" i="83"/>
  <c r="BY17" i="80"/>
  <c r="CC17" i="80"/>
  <c r="BX17" i="81"/>
  <c r="BX15" i="83"/>
  <c r="W8" i="81"/>
  <c r="Z8" i="81"/>
  <c r="X8" i="81"/>
  <c r="AB8" i="81"/>
  <c r="AA8" i="81"/>
  <c r="V8" i="81"/>
  <c r="AC8" i="80"/>
  <c r="AJ8" i="80" s="1"/>
  <c r="BZ17" i="80"/>
  <c r="CC17" i="81"/>
  <c r="BW15" i="83"/>
  <c r="BN8" i="81"/>
  <c r="BP8" i="81"/>
  <c r="BQ8" i="81"/>
  <c r="BR8" i="81"/>
  <c r="BS8" i="81"/>
  <c r="BS16" i="80"/>
  <c r="BQ16" i="80"/>
  <c r="BZ17" i="81"/>
  <c r="BW17" i="81"/>
  <c r="CB17" i="81"/>
  <c r="CB15" i="83"/>
  <c r="BT20" i="83"/>
  <c r="BU20" i="83" s="1"/>
  <c r="CB20" i="83" s="1"/>
  <c r="BZ15" i="83"/>
  <c r="BT15" i="82"/>
  <c r="BU15" i="82" s="1"/>
  <c r="BW15" i="82" s="1"/>
  <c r="BT25" i="81"/>
  <c r="BU25" i="81" s="1"/>
  <c r="CB25" i="81" s="1"/>
  <c r="BT20" i="81"/>
  <c r="BU20" i="81" s="1"/>
  <c r="BZ20" i="81" s="1"/>
  <c r="BT20" i="80"/>
  <c r="BU20" i="80" s="1"/>
  <c r="BX20" i="80" s="1"/>
  <c r="BT8" i="80"/>
  <c r="BU8" i="80" s="1"/>
  <c r="BY8" i="80" s="1"/>
  <c r="BT25" i="83"/>
  <c r="BU25" i="83" s="1"/>
  <c r="BY25" i="83" s="1"/>
  <c r="BR24" i="83"/>
  <c r="BQ24" i="83"/>
  <c r="BP24" i="83"/>
  <c r="BS24" i="83"/>
  <c r="BN24" i="83"/>
  <c r="CC18" i="83"/>
  <c r="BY18" i="83"/>
  <c r="BX18" i="83"/>
  <c r="CB18" i="83"/>
  <c r="BW18" i="83"/>
  <c r="CA18" i="83"/>
  <c r="BZ18" i="83"/>
  <c r="AC13" i="83"/>
  <c r="BT7" i="83"/>
  <c r="BU7" i="83" s="1"/>
  <c r="BL9" i="83"/>
  <c r="U9" i="83"/>
  <c r="AC7" i="83"/>
  <c r="AJ7" i="83" s="1"/>
  <c r="U26" i="83"/>
  <c r="R27" i="83"/>
  <c r="BR13" i="83"/>
  <c r="BQ13" i="83"/>
  <c r="BP13" i="83"/>
  <c r="BN13" i="83"/>
  <c r="BS13" i="83"/>
  <c r="CC16" i="83"/>
  <c r="BY16" i="83"/>
  <c r="CA16" i="83"/>
  <c r="BZ16" i="83"/>
  <c r="BW16" i="83"/>
  <c r="CB16" i="83"/>
  <c r="BX16" i="83"/>
  <c r="AJ16" i="83"/>
  <c r="BT14" i="83"/>
  <c r="BU14" i="83" s="1"/>
  <c r="BT19" i="83"/>
  <c r="BU19" i="83" s="1"/>
  <c r="AA6" i="83"/>
  <c r="W6" i="83"/>
  <c r="AB6" i="83"/>
  <c r="V6" i="83"/>
  <c r="Z6" i="83"/>
  <c r="Y6" i="83"/>
  <c r="X6" i="83"/>
  <c r="AC24" i="83"/>
  <c r="AC26" i="83" s="1"/>
  <c r="AC27" i="83" s="1"/>
  <c r="AJ24" i="83"/>
  <c r="AJ25" i="83"/>
  <c r="BP6" i="83"/>
  <c r="BS6" i="83"/>
  <c r="BR6" i="83"/>
  <c r="BQ6" i="83"/>
  <c r="BN6" i="83"/>
  <c r="AC13" i="82"/>
  <c r="CC25" i="82"/>
  <c r="BY25" i="82"/>
  <c r="BZ25" i="82"/>
  <c r="BW25" i="82"/>
  <c r="CB25" i="82"/>
  <c r="CA25" i="82"/>
  <c r="BX25" i="82"/>
  <c r="AJ25" i="82"/>
  <c r="U26" i="82"/>
  <c r="R27" i="82"/>
  <c r="CC18" i="82"/>
  <c r="BY18" i="82"/>
  <c r="BZ18" i="82"/>
  <c r="BW18" i="82"/>
  <c r="CB18" i="82"/>
  <c r="CA18" i="82"/>
  <c r="BX18" i="82"/>
  <c r="CC16" i="82"/>
  <c r="BY16" i="82"/>
  <c r="CB16" i="82"/>
  <c r="BW16" i="82"/>
  <c r="BX16" i="82"/>
  <c r="CA16" i="82"/>
  <c r="BZ16" i="82"/>
  <c r="AJ16" i="82"/>
  <c r="BR13" i="82"/>
  <c r="BS13" i="82"/>
  <c r="BQ13" i="82"/>
  <c r="BP13" i="82"/>
  <c r="BN13" i="82"/>
  <c r="BT20" i="82"/>
  <c r="BU20" i="82" s="1"/>
  <c r="AB6" i="82"/>
  <c r="X6" i="82"/>
  <c r="W6" i="82"/>
  <c r="AA6" i="82"/>
  <c r="V6" i="82"/>
  <c r="Z6" i="82"/>
  <c r="Y6" i="82"/>
  <c r="BT7" i="82"/>
  <c r="BU7" i="82" s="1"/>
  <c r="AC24" i="82"/>
  <c r="AC26" i="82" s="1"/>
  <c r="AC27" i="82" s="1"/>
  <c r="AC7" i="82"/>
  <c r="AJ7" i="82" s="1"/>
  <c r="BT17" i="82"/>
  <c r="BU17" i="82" s="1"/>
  <c r="AJ17" i="82" s="1"/>
  <c r="BL9" i="82"/>
  <c r="U9" i="82"/>
  <c r="BT14" i="82"/>
  <c r="BU14" i="82" s="1"/>
  <c r="BR24" i="82"/>
  <c r="BS24" i="82"/>
  <c r="BN24" i="82"/>
  <c r="BQ24" i="82"/>
  <c r="BP24" i="82"/>
  <c r="BQ6" i="82"/>
  <c r="BN6" i="82"/>
  <c r="BS6" i="82"/>
  <c r="BR6" i="82"/>
  <c r="BP6" i="82"/>
  <c r="BT19" i="82"/>
  <c r="BU19" i="82" s="1"/>
  <c r="BR24" i="81"/>
  <c r="BQ24" i="81"/>
  <c r="BP24" i="81"/>
  <c r="BS24" i="81"/>
  <c r="BN24" i="81"/>
  <c r="BX18" i="81"/>
  <c r="AC13" i="81"/>
  <c r="BT7" i="81"/>
  <c r="BU7" i="81" s="1"/>
  <c r="BX20" i="81"/>
  <c r="BL9" i="81"/>
  <c r="U9" i="81"/>
  <c r="AC7" i="81"/>
  <c r="AJ7" i="81" s="1"/>
  <c r="U26" i="81"/>
  <c r="R27" i="81"/>
  <c r="BR13" i="81"/>
  <c r="BQ13" i="81"/>
  <c r="BP13" i="81"/>
  <c r="BN13" i="81"/>
  <c r="BS13" i="81"/>
  <c r="CC16" i="81"/>
  <c r="BY16" i="81"/>
  <c r="CA16" i="81"/>
  <c r="BZ16" i="81"/>
  <c r="BW16" i="81"/>
  <c r="CB16" i="81"/>
  <c r="BX16" i="81"/>
  <c r="AJ16" i="81"/>
  <c r="BT14" i="81"/>
  <c r="BU14" i="81" s="1"/>
  <c r="BT19" i="81"/>
  <c r="BU19" i="81" s="1"/>
  <c r="AA6" i="81"/>
  <c r="W6" i="81"/>
  <c r="AB6" i="81"/>
  <c r="V6" i="81"/>
  <c r="Z6" i="81"/>
  <c r="Y6" i="81"/>
  <c r="X6" i="81"/>
  <c r="AC24" i="81"/>
  <c r="AC26" i="81" s="1"/>
  <c r="AC27" i="81" s="1"/>
  <c r="AJ24" i="81"/>
  <c r="AJ25" i="81"/>
  <c r="BP6" i="81"/>
  <c r="BS6" i="81"/>
  <c r="BR6" i="81"/>
  <c r="BQ6" i="81"/>
  <c r="BN6" i="81"/>
  <c r="BT25" i="80"/>
  <c r="BU25" i="80" s="1"/>
  <c r="CB25" i="80" s="1"/>
  <c r="BR24" i="80"/>
  <c r="BQ24" i="80"/>
  <c r="BP24" i="80"/>
  <c r="BS24" i="80"/>
  <c r="BN24" i="80"/>
  <c r="CB18" i="80"/>
  <c r="AC13" i="80"/>
  <c r="BT7" i="80"/>
  <c r="BU7" i="80" s="1"/>
  <c r="CB20" i="80"/>
  <c r="BL9" i="80"/>
  <c r="U9" i="80"/>
  <c r="AC7" i="80"/>
  <c r="AJ7" i="80" s="1"/>
  <c r="U26" i="80"/>
  <c r="R27" i="80"/>
  <c r="BR13" i="80"/>
  <c r="BQ13" i="80"/>
  <c r="BP13" i="80"/>
  <c r="BN13" i="80"/>
  <c r="BS13" i="80"/>
  <c r="AJ16" i="80"/>
  <c r="BT14" i="80"/>
  <c r="BU14" i="80" s="1"/>
  <c r="BT19" i="80"/>
  <c r="BU19" i="80" s="1"/>
  <c r="AA6" i="80"/>
  <c r="W6" i="80"/>
  <c r="AB6" i="80"/>
  <c r="V6" i="80"/>
  <c r="Z6" i="80"/>
  <c r="Y6" i="80"/>
  <c r="X6" i="80"/>
  <c r="AC24" i="80"/>
  <c r="AC26" i="80" s="1"/>
  <c r="AC27" i="80" s="1"/>
  <c r="AJ24" i="80"/>
  <c r="AJ25" i="80"/>
  <c r="BR6" i="80"/>
  <c r="BS6" i="80" l="1"/>
  <c r="BZ18" i="80"/>
  <c r="BX18" i="80"/>
  <c r="BZ8" i="80"/>
  <c r="CA18" i="80"/>
  <c r="BY18" i="80"/>
  <c r="CB8" i="80"/>
  <c r="BN6" i="80"/>
  <c r="BP6" i="80"/>
  <c r="BW18" i="80"/>
  <c r="CC18" i="80"/>
  <c r="CA15" i="82"/>
  <c r="CC15" i="82"/>
  <c r="AJ15" i="82"/>
  <c r="BY15" i="82"/>
  <c r="CA8" i="82"/>
  <c r="BZ8" i="82"/>
  <c r="BY8" i="82"/>
  <c r="BX8" i="82"/>
  <c r="CB8" i="82"/>
  <c r="BW8" i="82"/>
  <c r="CC8" i="82"/>
  <c r="BX15" i="82"/>
  <c r="CB15" i="82"/>
  <c r="CC20" i="81"/>
  <c r="BT15" i="81"/>
  <c r="BU15" i="81" s="1"/>
  <c r="CA25" i="81"/>
  <c r="BX25" i="81"/>
  <c r="CB18" i="81"/>
  <c r="AJ18" i="81"/>
  <c r="CA20" i="80"/>
  <c r="BW20" i="81"/>
  <c r="CB20" i="81"/>
  <c r="CA18" i="81"/>
  <c r="BY18" i="81"/>
  <c r="BY20" i="81"/>
  <c r="BW18" i="81"/>
  <c r="CC18" i="81"/>
  <c r="CA20" i="81"/>
  <c r="BZ20" i="83"/>
  <c r="BT16" i="80"/>
  <c r="BU16" i="80" s="1"/>
  <c r="CC16" i="80" s="1"/>
  <c r="CA20" i="83"/>
  <c r="BX20" i="83"/>
  <c r="CC20" i="83"/>
  <c r="BY20" i="83"/>
  <c r="CA25" i="83"/>
  <c r="AC6" i="80"/>
  <c r="AJ6" i="80" s="1"/>
  <c r="BW20" i="80"/>
  <c r="BY20" i="80"/>
  <c r="BZ20" i="80"/>
  <c r="CC20" i="80"/>
  <c r="CA16" i="80"/>
  <c r="AC8" i="81"/>
  <c r="AJ8" i="81" s="1"/>
  <c r="BZ25" i="81"/>
  <c r="BY25" i="81"/>
  <c r="CB25" i="83"/>
  <c r="BW25" i="81"/>
  <c r="CC25" i="81"/>
  <c r="CC25" i="83"/>
  <c r="BT8" i="81"/>
  <c r="BU8" i="81" s="1"/>
  <c r="CA25" i="80"/>
  <c r="BT24" i="81"/>
  <c r="BU24" i="81" s="1"/>
  <c r="CC24" i="81" s="1"/>
  <c r="BW25" i="83"/>
  <c r="BX25" i="80"/>
  <c r="BX25" i="83"/>
  <c r="BZ15" i="82"/>
  <c r="BY16" i="80"/>
  <c r="BW16" i="80"/>
  <c r="BW20" i="83"/>
  <c r="BT6" i="82"/>
  <c r="BU6" i="82" s="1"/>
  <c r="BY6" i="82" s="1"/>
  <c r="CA8" i="80"/>
  <c r="CC8" i="80"/>
  <c r="BX8" i="80"/>
  <c r="BW8" i="80"/>
  <c r="BZ25" i="83"/>
  <c r="BT24" i="83"/>
  <c r="BU24" i="83" s="1"/>
  <c r="BW24" i="83" s="1"/>
  <c r="AB9" i="83"/>
  <c r="X9" i="83"/>
  <c r="BN9" i="83"/>
  <c r="W9" i="83"/>
  <c r="AA9" i="83"/>
  <c r="V9" i="83"/>
  <c r="Z9" i="83"/>
  <c r="Y9" i="83"/>
  <c r="AC6" i="83"/>
  <c r="AJ6" i="83" s="1"/>
  <c r="BQ9" i="83"/>
  <c r="BS9" i="83"/>
  <c r="BR9" i="83"/>
  <c r="BP9" i="83"/>
  <c r="CC7" i="83"/>
  <c r="BY7" i="83"/>
  <c r="CA7" i="83"/>
  <c r="BZ7" i="83"/>
  <c r="BX7" i="83"/>
  <c r="CB7" i="83"/>
  <c r="BW7" i="83"/>
  <c r="BT6" i="83"/>
  <c r="BU6" i="83" s="1"/>
  <c r="CA19" i="83"/>
  <c r="BW19" i="83"/>
  <c r="BZ19" i="83"/>
  <c r="BY19" i="83"/>
  <c r="CC19" i="83"/>
  <c r="CB19" i="83"/>
  <c r="BX19" i="83"/>
  <c r="BT13" i="83"/>
  <c r="BU13" i="83" s="1"/>
  <c r="CC14" i="83"/>
  <c r="BY14" i="83"/>
  <c r="BX14" i="83"/>
  <c r="CB14" i="83"/>
  <c r="BW14" i="83"/>
  <c r="CA14" i="83"/>
  <c r="BZ14" i="83"/>
  <c r="AJ14" i="83"/>
  <c r="BZ6" i="82"/>
  <c r="BX6" i="82"/>
  <c r="BQ9" i="82"/>
  <c r="BP9" i="82"/>
  <c r="BS9" i="82"/>
  <c r="BR9" i="82"/>
  <c r="BT24" i="82"/>
  <c r="BU24" i="82" s="1"/>
  <c r="CA17" i="82"/>
  <c r="BW17" i="82"/>
  <c r="BY17" i="82"/>
  <c r="CB17" i="82"/>
  <c r="CC17" i="82"/>
  <c r="BZ17" i="82"/>
  <c r="BX17" i="82"/>
  <c r="BZ7" i="82"/>
  <c r="CC7" i="82"/>
  <c r="BX7" i="82"/>
  <c r="CB7" i="82"/>
  <c r="CA7" i="82"/>
  <c r="BY7" i="82"/>
  <c r="BW7" i="82"/>
  <c r="AC6" i="82"/>
  <c r="AJ6" i="82" s="1"/>
  <c r="CC14" i="82"/>
  <c r="BY14" i="82"/>
  <c r="BZ14" i="82"/>
  <c r="CB14" i="82"/>
  <c r="BW14" i="82"/>
  <c r="CA14" i="82"/>
  <c r="BX14" i="82"/>
  <c r="AJ14" i="82"/>
  <c r="CB20" i="82"/>
  <c r="BX20" i="82"/>
  <c r="CA20" i="82"/>
  <c r="BW20" i="82"/>
  <c r="CC20" i="82"/>
  <c r="BZ20" i="82"/>
  <c r="BY20" i="82"/>
  <c r="CA19" i="82"/>
  <c r="BW19" i="82"/>
  <c r="CB19" i="82"/>
  <c r="BZ19" i="82"/>
  <c r="BY19" i="82"/>
  <c r="BX19" i="82"/>
  <c r="CC19" i="82"/>
  <c r="AB9" i="82"/>
  <c r="X9" i="82"/>
  <c r="Y9" i="82"/>
  <c r="BN9" i="82"/>
  <c r="AA9" i="82"/>
  <c r="Z9" i="82"/>
  <c r="W9" i="82"/>
  <c r="V9" i="82"/>
  <c r="BT13" i="82"/>
  <c r="BU13" i="82" s="1"/>
  <c r="AB9" i="81"/>
  <c r="X9" i="81"/>
  <c r="BN9" i="81"/>
  <c r="W9" i="81"/>
  <c r="AA9" i="81"/>
  <c r="V9" i="81"/>
  <c r="Z9" i="81"/>
  <c r="Y9" i="81"/>
  <c r="BW24" i="81"/>
  <c r="BY24" i="81"/>
  <c r="AC6" i="81"/>
  <c r="AJ6" i="81" s="1"/>
  <c r="BQ9" i="81"/>
  <c r="BS9" i="81"/>
  <c r="BR9" i="81"/>
  <c r="BP9" i="81"/>
  <c r="CC7" i="81"/>
  <c r="BY7" i="81"/>
  <c r="CA7" i="81"/>
  <c r="BZ7" i="81"/>
  <c r="BX7" i="81"/>
  <c r="CB7" i="81"/>
  <c r="BW7" i="81"/>
  <c r="BT6" i="81"/>
  <c r="BU6" i="81" s="1"/>
  <c r="CA19" i="81"/>
  <c r="BW19" i="81"/>
  <c r="BZ19" i="81"/>
  <c r="BY19" i="81"/>
  <c r="CC19" i="81"/>
  <c r="CB19" i="81"/>
  <c r="BX19" i="81"/>
  <c r="BT13" i="81"/>
  <c r="BU13" i="81" s="1"/>
  <c r="CC14" i="81"/>
  <c r="BY14" i="81"/>
  <c r="BX14" i="81"/>
  <c r="CB14" i="81"/>
  <c r="BW14" i="81"/>
  <c r="CA14" i="81"/>
  <c r="BZ14" i="81"/>
  <c r="AJ14" i="81"/>
  <c r="BZ25" i="80"/>
  <c r="BY25" i="80"/>
  <c r="BT24" i="80"/>
  <c r="BU24" i="80" s="1"/>
  <c r="CA24" i="80" s="1"/>
  <c r="BW25" i="80"/>
  <c r="CC25" i="80"/>
  <c r="AB9" i="80"/>
  <c r="X9" i="80"/>
  <c r="BN9" i="80"/>
  <c r="W9" i="80"/>
  <c r="AA9" i="80"/>
  <c r="V9" i="80"/>
  <c r="Z9" i="80"/>
  <c r="Y9" i="80"/>
  <c r="BQ9" i="80"/>
  <c r="BS9" i="80"/>
  <c r="BR9" i="80"/>
  <c r="BP9" i="80"/>
  <c r="CC7" i="80"/>
  <c r="BY7" i="80"/>
  <c r="CA7" i="80"/>
  <c r="BZ7" i="80"/>
  <c r="BX7" i="80"/>
  <c r="CB7" i="80"/>
  <c r="BW7" i="80"/>
  <c r="BT6" i="80"/>
  <c r="BU6" i="80" s="1"/>
  <c r="CA19" i="80"/>
  <c r="BW19" i="80"/>
  <c r="BZ19" i="80"/>
  <c r="BY19" i="80"/>
  <c r="CC19" i="80"/>
  <c r="CB19" i="80"/>
  <c r="BX19" i="80"/>
  <c r="BT13" i="80"/>
  <c r="BU13" i="80" s="1"/>
  <c r="CC14" i="80"/>
  <c r="BY14" i="80"/>
  <c r="BX14" i="80"/>
  <c r="CB14" i="80"/>
  <c r="BW14" i="80"/>
  <c r="CA14" i="80"/>
  <c r="BZ14" i="80"/>
  <c r="AJ14" i="80"/>
  <c r="CA6" i="82" l="1"/>
  <c r="BU9" i="82"/>
  <c r="BW6" i="82"/>
  <c r="CC6" i="82"/>
  <c r="CB6" i="82"/>
  <c r="BY15" i="81"/>
  <c r="BZ15" i="81"/>
  <c r="CB15" i="81"/>
  <c r="BW15" i="81"/>
  <c r="CA15" i="81"/>
  <c r="CC15" i="81"/>
  <c r="BX15" i="81"/>
  <c r="CB24" i="81"/>
  <c r="BZ24" i="81"/>
  <c r="BX24" i="81"/>
  <c r="CA24" i="81"/>
  <c r="BU26" i="81"/>
  <c r="BY26" i="81" s="1"/>
  <c r="CB16" i="80"/>
  <c r="BX16" i="80"/>
  <c r="BZ16" i="80"/>
  <c r="BZ24" i="83"/>
  <c r="BY24" i="80"/>
  <c r="BX24" i="80"/>
  <c r="BZ24" i="80"/>
  <c r="CA8" i="81"/>
  <c r="BY8" i="81"/>
  <c r="BZ8" i="81"/>
  <c r="CB8" i="81"/>
  <c r="CC8" i="81"/>
  <c r="BX8" i="81"/>
  <c r="BW8" i="81"/>
  <c r="CC24" i="80"/>
  <c r="CB24" i="83"/>
  <c r="BX24" i="83"/>
  <c r="CA24" i="83"/>
  <c r="BU26" i="80"/>
  <c r="CC26" i="80" s="1"/>
  <c r="BW24" i="80"/>
  <c r="BU26" i="83"/>
  <c r="CC26" i="83" s="1"/>
  <c r="CC24" i="83"/>
  <c r="BY24" i="83"/>
  <c r="AC9" i="83"/>
  <c r="AJ9" i="83" s="1"/>
  <c r="CA13" i="83"/>
  <c r="BW13" i="83"/>
  <c r="BU21" i="83"/>
  <c r="AJ21" i="83" s="1"/>
  <c r="CC13" i="83"/>
  <c r="BX13" i="83"/>
  <c r="CB13" i="83"/>
  <c r="BZ13" i="83"/>
  <c r="BY13" i="83"/>
  <c r="AJ13" i="83"/>
  <c r="BU9" i="83"/>
  <c r="CC6" i="83"/>
  <c r="BY6" i="83"/>
  <c r="BZ6" i="83"/>
  <c r="BX6" i="83"/>
  <c r="CB6" i="83"/>
  <c r="BW6" i="83"/>
  <c r="CA6" i="83"/>
  <c r="CA24" i="82"/>
  <c r="BW24" i="82"/>
  <c r="BU26" i="82"/>
  <c r="BY24" i="82"/>
  <c r="CB24" i="82"/>
  <c r="BX24" i="82"/>
  <c r="CC24" i="82"/>
  <c r="BZ24" i="82"/>
  <c r="AJ24" i="82"/>
  <c r="CA13" i="82"/>
  <c r="BW13" i="82"/>
  <c r="BY13" i="82"/>
  <c r="BZ13" i="82"/>
  <c r="CC13" i="82"/>
  <c r="BU21" i="82"/>
  <c r="AJ21" i="82" s="1"/>
  <c r="CB13" i="82"/>
  <c r="BX13" i="82"/>
  <c r="AJ13" i="82"/>
  <c r="AC9" i="82"/>
  <c r="AJ9" i="82" s="1"/>
  <c r="CC26" i="81"/>
  <c r="BX26" i="81"/>
  <c r="AC9" i="81"/>
  <c r="AJ9" i="81" s="1"/>
  <c r="CA13" i="81"/>
  <c r="BW13" i="81"/>
  <c r="BU21" i="81"/>
  <c r="AJ21" i="81" s="1"/>
  <c r="CC13" i="81"/>
  <c r="BX13" i="81"/>
  <c r="CB13" i="81"/>
  <c r="BZ13" i="81"/>
  <c r="BY13" i="81"/>
  <c r="AJ13" i="81"/>
  <c r="BU9" i="81"/>
  <c r="CC6" i="81"/>
  <c r="BY6" i="81"/>
  <c r="BZ6" i="81"/>
  <c r="BX6" i="81"/>
  <c r="CB6" i="81"/>
  <c r="BW6" i="81"/>
  <c r="CA6" i="81"/>
  <c r="CB24" i="80"/>
  <c r="AC9" i="80"/>
  <c r="AJ9" i="80" s="1"/>
  <c r="CA13" i="80"/>
  <c r="BW13" i="80"/>
  <c r="BU21" i="80"/>
  <c r="AJ21" i="80" s="1"/>
  <c r="CC13" i="80"/>
  <c r="BX13" i="80"/>
  <c r="CB13" i="80"/>
  <c r="BZ13" i="80"/>
  <c r="BY13" i="80"/>
  <c r="AJ13" i="80"/>
  <c r="BU9" i="80"/>
  <c r="CC6" i="80"/>
  <c r="BY6" i="80"/>
  <c r="BZ6" i="80"/>
  <c r="BX6" i="80"/>
  <c r="CB6" i="80"/>
  <c r="BW6" i="80"/>
  <c r="CA6" i="80"/>
  <c r="BZ26" i="80" l="1"/>
  <c r="CA26" i="83"/>
  <c r="CB26" i="83"/>
  <c r="BZ26" i="83"/>
  <c r="CB26" i="81"/>
  <c r="BZ26" i="81"/>
  <c r="BW26" i="81"/>
  <c r="AJ26" i="81"/>
  <c r="AG16" i="70" s="1"/>
  <c r="CA26" i="81"/>
  <c r="CB26" i="80"/>
  <c r="BW26" i="80"/>
  <c r="AJ26" i="80"/>
  <c r="P14" i="30" s="1"/>
  <c r="CA26" i="80"/>
  <c r="BY26" i="80"/>
  <c r="BX26" i="80"/>
  <c r="AJ26" i="83"/>
  <c r="AG18" i="70" s="1"/>
  <c r="BU27" i="81"/>
  <c r="AJ27" i="81" s="1"/>
  <c r="AH16" i="70" s="1"/>
  <c r="AE18" i="70"/>
  <c r="T12" i="30"/>
  <c r="AF18" i="70"/>
  <c r="T13" i="30"/>
  <c r="BU27" i="83"/>
  <c r="AJ27" i="83" s="1"/>
  <c r="AH18" i="70" s="1"/>
  <c r="BW26" i="83"/>
  <c r="BY26" i="83"/>
  <c r="AE17" i="70"/>
  <c r="S12" i="30"/>
  <c r="AF17" i="70"/>
  <c r="S13" i="30"/>
  <c r="BU27" i="82"/>
  <c r="AJ27" i="82" s="1"/>
  <c r="AE16" i="70"/>
  <c r="R12" i="30"/>
  <c r="AF16" i="70"/>
  <c r="R13" i="30"/>
  <c r="AF14" i="70"/>
  <c r="P13" i="30"/>
  <c r="AE14" i="70"/>
  <c r="P12" i="30"/>
  <c r="BX26" i="83"/>
  <c r="CC26" i="82"/>
  <c r="BY26" i="82"/>
  <c r="AJ26" i="82"/>
  <c r="CA26" i="82"/>
  <c r="BX26" i="82"/>
  <c r="BW26" i="82"/>
  <c r="CB26" i="82"/>
  <c r="BZ26" i="82"/>
  <c r="BU27" i="80"/>
  <c r="AJ27" i="80" s="1"/>
  <c r="R14" i="30" l="1"/>
  <c r="R15" i="30"/>
  <c r="T14" i="30"/>
  <c r="AG14" i="70"/>
  <c r="AG17" i="70"/>
  <c r="S14" i="30"/>
  <c r="AH17" i="70"/>
  <c r="S15" i="30"/>
  <c r="AH14" i="70"/>
  <c r="P15" i="30"/>
  <c r="D3" i="77" l="1"/>
  <c r="D3" i="78"/>
  <c r="AP5" i="78" l="1"/>
  <c r="AO5" i="78"/>
  <c r="AN5" i="78"/>
  <c r="AM5" i="78"/>
  <c r="AM104" i="78" l="1"/>
  <c r="AM103" i="78"/>
  <c r="AM102" i="78"/>
  <c r="AM101" i="78"/>
  <c r="AM100" i="78" s="1"/>
  <c r="AL100" i="78"/>
  <c r="AK100" i="78"/>
  <c r="A100" i="78"/>
  <c r="AM94" i="78"/>
  <c r="AM93" i="78"/>
  <c r="AM92" i="78"/>
  <c r="AM91" i="78"/>
  <c r="AM90" i="78" s="1"/>
  <c r="AL90" i="78"/>
  <c r="AK90" i="78"/>
  <c r="A90" i="78"/>
  <c r="I25" i="78"/>
  <c r="H25" i="78"/>
  <c r="I24" i="78"/>
  <c r="H24" i="78"/>
  <c r="N23" i="78"/>
  <c r="I20" i="78"/>
  <c r="H20" i="78"/>
  <c r="I19" i="78"/>
  <c r="H19" i="78"/>
  <c r="I18" i="78"/>
  <c r="H18" i="78"/>
  <c r="I17" i="78"/>
  <c r="H17" i="78"/>
  <c r="I16" i="78"/>
  <c r="H16" i="78"/>
  <c r="I15" i="78"/>
  <c r="H15" i="78"/>
  <c r="I14" i="78"/>
  <c r="H14" i="78"/>
  <c r="I13" i="78"/>
  <c r="H13" i="78"/>
  <c r="N12" i="78"/>
  <c r="I8" i="78"/>
  <c r="H8" i="78"/>
  <c r="I7" i="78"/>
  <c r="H7" i="78"/>
  <c r="I6" i="78"/>
  <c r="H6" i="78"/>
  <c r="N5" i="78"/>
  <c r="W3" i="78"/>
  <c r="V3" i="78"/>
  <c r="J25" i="78" l="1"/>
  <c r="L25" i="78" s="1"/>
  <c r="Q25" i="78" s="1"/>
  <c r="AQ5" i="78"/>
  <c r="J16" i="78"/>
  <c r="L16" i="78" s="1"/>
  <c r="P16" i="78" s="1"/>
  <c r="J14" i="78"/>
  <c r="L14" i="78" s="1"/>
  <c r="J20" i="78"/>
  <c r="L20" i="78" s="1"/>
  <c r="J17" i="78"/>
  <c r="L17" i="78" s="1"/>
  <c r="J18" i="78"/>
  <c r="L18" i="78" s="1"/>
  <c r="J7" i="78"/>
  <c r="L7" i="78" s="1"/>
  <c r="J6" i="78"/>
  <c r="J8" i="78"/>
  <c r="L8" i="78" s="1"/>
  <c r="G15" i="70" s="1"/>
  <c r="J13" i="78"/>
  <c r="J15" i="78"/>
  <c r="L15" i="78" s="1"/>
  <c r="J15" i="70" s="1"/>
  <c r="J24" i="78"/>
  <c r="J19" i="78"/>
  <c r="L19" i="78" s="1"/>
  <c r="V15" i="70" s="1"/>
  <c r="O16" i="78" l="1"/>
  <c r="AP100" i="78"/>
  <c r="N20" i="78"/>
  <c r="W15" i="70"/>
  <c r="N18" i="78"/>
  <c r="U15" i="70"/>
  <c r="P17" i="78"/>
  <c r="T15" i="70"/>
  <c r="O25" i="78"/>
  <c r="Y15" i="70"/>
  <c r="N25" i="78"/>
  <c r="Q7" i="78"/>
  <c r="F15" i="70"/>
  <c r="O14" i="78"/>
  <c r="I15" i="70"/>
  <c r="N14" i="78"/>
  <c r="N16" i="78"/>
  <c r="K15" i="70"/>
  <c r="P25" i="78"/>
  <c r="Q16" i="78"/>
  <c r="R16" i="78" s="1"/>
  <c r="AM19" i="78"/>
  <c r="BM19" i="78" s="1"/>
  <c r="AM15" i="78"/>
  <c r="BM15" i="78" s="1"/>
  <c r="AM18" i="78"/>
  <c r="BM18" i="78" s="1"/>
  <c r="AM14" i="78"/>
  <c r="BM14" i="78" s="1"/>
  <c r="AM24" i="78"/>
  <c r="BM24" i="78" s="1"/>
  <c r="AM21" i="78"/>
  <c r="AM17" i="78"/>
  <c r="BM17" i="78" s="1"/>
  <c r="AM13" i="78"/>
  <c r="BM13" i="78" s="1"/>
  <c r="AM25" i="78"/>
  <c r="BM25" i="78" s="1"/>
  <c r="AM20" i="78"/>
  <c r="BM20" i="78" s="1"/>
  <c r="AM16" i="78"/>
  <c r="BM16" i="78" s="1"/>
  <c r="N7" i="78"/>
  <c r="AR5" i="78"/>
  <c r="AH8" i="78" s="1"/>
  <c r="AM7" i="78"/>
  <c r="BM7" i="78" s="1"/>
  <c r="AM6" i="78"/>
  <c r="BM6" i="78" s="1"/>
  <c r="AM9" i="78"/>
  <c r="BM9" i="78" s="1"/>
  <c r="AM8" i="78"/>
  <c r="BM8" i="78" s="1"/>
  <c r="P7" i="78"/>
  <c r="O7" i="78"/>
  <c r="P14" i="78"/>
  <c r="Q17" i="78"/>
  <c r="Q14" i="78"/>
  <c r="O20" i="78"/>
  <c r="N17" i="78"/>
  <c r="O18" i="78"/>
  <c r="P20" i="78"/>
  <c r="P18" i="78"/>
  <c r="Q18" i="78"/>
  <c r="Q20" i="78"/>
  <c r="O17" i="78"/>
  <c r="J21" i="78"/>
  <c r="L13" i="78"/>
  <c r="H15" i="70" s="1"/>
  <c r="AQ104" i="78"/>
  <c r="AQ102" i="78"/>
  <c r="AQ101" i="78"/>
  <c r="AQ103" i="78"/>
  <c r="Q8" i="78"/>
  <c r="P8" i="78"/>
  <c r="O8" i="78"/>
  <c r="N8" i="78"/>
  <c r="L24" i="78"/>
  <c r="X15" i="70" s="1"/>
  <c r="J26" i="78"/>
  <c r="P19" i="78"/>
  <c r="O19" i="78"/>
  <c r="Q19" i="78"/>
  <c r="N19" i="78"/>
  <c r="Q15" i="78"/>
  <c r="P15" i="78"/>
  <c r="O15" i="78"/>
  <c r="N15" i="78"/>
  <c r="L6" i="78"/>
  <c r="E15" i="70" s="1"/>
  <c r="J9" i="78"/>
  <c r="O10" i="30"/>
  <c r="R25" i="78" l="1"/>
  <c r="U25" i="78" s="1"/>
  <c r="AA15" i="70"/>
  <c r="AH20" i="78"/>
  <c r="AH26" i="78" s="1"/>
  <c r="R7" i="78"/>
  <c r="U7" i="78" s="1"/>
  <c r="BL25" i="78"/>
  <c r="BN25" i="78" s="1"/>
  <c r="U16" i="78"/>
  <c r="BL16" i="78"/>
  <c r="R17" i="78"/>
  <c r="R20" i="78"/>
  <c r="R14" i="78"/>
  <c r="AM89" i="78"/>
  <c r="R18" i="78"/>
  <c r="J27" i="78"/>
  <c r="S9" i="78"/>
  <c r="L9" i="78"/>
  <c r="Q8" i="30" s="1"/>
  <c r="AA16" i="78"/>
  <c r="Z16" i="78"/>
  <c r="AB16" i="78"/>
  <c r="Y16" i="78"/>
  <c r="Z20" i="78"/>
  <c r="AA20" i="78"/>
  <c r="AB20" i="78"/>
  <c r="Y20" i="78"/>
  <c r="Q13" i="78"/>
  <c r="P13" i="78"/>
  <c r="O13" i="78"/>
  <c r="N13" i="78"/>
  <c r="Q6" i="78"/>
  <c r="P6" i="78"/>
  <c r="N6" i="78"/>
  <c r="O6" i="78"/>
  <c r="R19" i="78"/>
  <c r="S26" i="78"/>
  <c r="L26" i="78"/>
  <c r="Q10" i="30" s="1"/>
  <c r="R8" i="78"/>
  <c r="AQ100" i="78"/>
  <c r="AI100" i="78" s="1"/>
  <c r="S21" i="78"/>
  <c r="L21" i="78"/>
  <c r="Q9" i="30" s="1"/>
  <c r="AA17" i="78"/>
  <c r="Z17" i="78"/>
  <c r="Y17" i="78"/>
  <c r="AB17" i="78"/>
  <c r="R15" i="78"/>
  <c r="Q24" i="78"/>
  <c r="P24" i="78"/>
  <c r="N24" i="78"/>
  <c r="AP90" i="78"/>
  <c r="O24" i="78"/>
  <c r="AB19" i="78"/>
  <c r="Y19" i="78"/>
  <c r="AA19" i="78"/>
  <c r="Z19" i="78"/>
  <c r="Y15" i="78"/>
  <c r="AB15" i="78"/>
  <c r="AA15" i="78"/>
  <c r="Z15" i="78"/>
  <c r="Y13" i="70"/>
  <c r="X13" i="70"/>
  <c r="W13" i="70"/>
  <c r="V13" i="70"/>
  <c r="U13" i="70"/>
  <c r="T13" i="70"/>
  <c r="S13" i="70"/>
  <c r="R13" i="70"/>
  <c r="Q13" i="70"/>
  <c r="P13" i="70"/>
  <c r="O13" i="70"/>
  <c r="N13" i="70"/>
  <c r="M13" i="70"/>
  <c r="L13" i="70"/>
  <c r="AV13" i="77"/>
  <c r="BL7" i="78" l="1"/>
  <c r="BN7" i="78" s="1"/>
  <c r="Z7" i="78"/>
  <c r="X7" i="78"/>
  <c r="W7" i="78"/>
  <c r="AB15" i="70"/>
  <c r="AC15" i="70"/>
  <c r="U14" i="78"/>
  <c r="BL14" i="78"/>
  <c r="Y7" i="78"/>
  <c r="AA7" i="78"/>
  <c r="U20" i="78"/>
  <c r="AJ20" i="78" s="1"/>
  <c r="BL20" i="78"/>
  <c r="U17" i="78"/>
  <c r="BL17" i="78"/>
  <c r="U15" i="78"/>
  <c r="BL15" i="78"/>
  <c r="U19" i="78"/>
  <c r="AJ19" i="78" s="1"/>
  <c r="BL19" i="78"/>
  <c r="V7" i="78"/>
  <c r="U18" i="78"/>
  <c r="BL18" i="78"/>
  <c r="BQ25" i="78"/>
  <c r="BP25" i="78"/>
  <c r="BS25" i="78"/>
  <c r="BR25" i="78"/>
  <c r="AB7" i="78"/>
  <c r="BQ7" i="78"/>
  <c r="BP7" i="78"/>
  <c r="BS7" i="78"/>
  <c r="BR7" i="78"/>
  <c r="BQ16" i="78"/>
  <c r="BP16" i="78"/>
  <c r="BS16" i="78"/>
  <c r="BN16" i="78"/>
  <c r="BR16" i="78"/>
  <c r="U8" i="78"/>
  <c r="V8" i="78" s="1"/>
  <c r="BL8" i="78"/>
  <c r="AA14" i="78"/>
  <c r="R24" i="78"/>
  <c r="AM99" i="78"/>
  <c r="R13" i="78"/>
  <c r="BL13" i="78" s="1"/>
  <c r="X20" i="78"/>
  <c r="X16" i="78"/>
  <c r="X15" i="78"/>
  <c r="Y24" i="78"/>
  <c r="AA24" i="78"/>
  <c r="AB24" i="78"/>
  <c r="Z24" i="78"/>
  <c r="Z18" i="78"/>
  <c r="AA18" i="78"/>
  <c r="Y18" i="78"/>
  <c r="AB18" i="78"/>
  <c r="X19" i="78"/>
  <c r="AQ94" i="78"/>
  <c r="AQ92" i="78"/>
  <c r="AQ93" i="78"/>
  <c r="AQ91" i="78"/>
  <c r="X17" i="78"/>
  <c r="N21" i="78"/>
  <c r="Q21" i="78"/>
  <c r="O21" i="78"/>
  <c r="P21" i="78"/>
  <c r="O26" i="78"/>
  <c r="N26" i="78"/>
  <c r="Q26" i="78"/>
  <c r="P26" i="78"/>
  <c r="R6" i="78"/>
  <c r="BL6" i="78" s="1"/>
  <c r="Y13" i="78"/>
  <c r="AB13" i="78"/>
  <c r="AA13" i="78"/>
  <c r="Z13" i="78"/>
  <c r="AA25" i="78"/>
  <c r="AB25" i="78"/>
  <c r="Y25" i="78"/>
  <c r="Z25" i="78"/>
  <c r="L27" i="78"/>
  <c r="S27" i="78"/>
  <c r="D15" i="70" l="1"/>
  <c r="Q11" i="30"/>
  <c r="X8" i="78"/>
  <c r="Z8" i="78"/>
  <c r="W8" i="78"/>
  <c r="AC7" i="78"/>
  <c r="AJ7" i="78" s="1"/>
  <c r="BQ8" i="78"/>
  <c r="BP8" i="78"/>
  <c r="BS8" i="78"/>
  <c r="BR8" i="78"/>
  <c r="BR18" i="78"/>
  <c r="BQ18" i="78"/>
  <c r="BP18" i="78"/>
  <c r="BS18" i="78"/>
  <c r="BN18" i="78"/>
  <c r="BT16" i="78"/>
  <c r="BU16" i="78" s="1"/>
  <c r="BQ15" i="78"/>
  <c r="BR15" i="78"/>
  <c r="BP15" i="78"/>
  <c r="BS15" i="78"/>
  <c r="BN15" i="78"/>
  <c r="BQ20" i="78"/>
  <c r="BR20" i="78"/>
  <c r="BP20" i="78"/>
  <c r="BS20" i="78"/>
  <c r="BN20" i="78"/>
  <c r="BR14" i="78"/>
  <c r="BP14" i="78"/>
  <c r="BS14" i="78"/>
  <c r="BN14" i="78"/>
  <c r="BQ14" i="78"/>
  <c r="BQ6" i="78"/>
  <c r="BP6" i="78"/>
  <c r="BS6" i="78"/>
  <c r="BR6" i="78"/>
  <c r="AB8" i="78"/>
  <c r="AA8" i="78"/>
  <c r="BR13" i="78"/>
  <c r="BN13" i="78"/>
  <c r="BP13" i="78"/>
  <c r="BQ13" i="78"/>
  <c r="BS13" i="78"/>
  <c r="R26" i="78"/>
  <c r="R27" i="78" s="1"/>
  <c r="BL24" i="78"/>
  <c r="BT25" i="78"/>
  <c r="BU25" i="78" s="1"/>
  <c r="BQ19" i="78"/>
  <c r="BN19" i="78"/>
  <c r="BR19" i="78"/>
  <c r="BP19" i="78"/>
  <c r="BS19" i="78"/>
  <c r="BN17" i="78"/>
  <c r="BR17" i="78"/>
  <c r="BQ17" i="78"/>
  <c r="BP17" i="78"/>
  <c r="BS17" i="78"/>
  <c r="BN6" i="78"/>
  <c r="U24" i="78"/>
  <c r="BN8" i="78"/>
  <c r="Y14" i="78"/>
  <c r="AB14" i="78"/>
  <c r="Z14" i="78"/>
  <c r="AC17" i="78"/>
  <c r="R21" i="78"/>
  <c r="U21" i="78" s="1"/>
  <c r="U13" i="78"/>
  <c r="Q27" i="78"/>
  <c r="O27" i="78"/>
  <c r="P27" i="78"/>
  <c r="N27" i="78"/>
  <c r="X24" i="78"/>
  <c r="X13" i="78"/>
  <c r="AQ90" i="78"/>
  <c r="AI90" i="78" s="1"/>
  <c r="X18" i="78"/>
  <c r="AC16" i="78"/>
  <c r="AC15" i="78"/>
  <c r="X25" i="78"/>
  <c r="R9" i="78"/>
  <c r="U6" i="78"/>
  <c r="AC20" i="78"/>
  <c r="AC19" i="78"/>
  <c r="U26" i="78" l="1"/>
  <c r="BT19" i="78"/>
  <c r="BU19" i="78" s="1"/>
  <c r="BW19" i="78" s="1"/>
  <c r="BT18" i="78"/>
  <c r="BU18" i="78" s="1"/>
  <c r="BY25" i="78"/>
  <c r="BW25" i="78"/>
  <c r="CB25" i="78"/>
  <c r="BZ25" i="78"/>
  <c r="BX25" i="78"/>
  <c r="CC25" i="78"/>
  <c r="CA25" i="78"/>
  <c r="BX18" i="78"/>
  <c r="BP24" i="78"/>
  <c r="BN24" i="78"/>
  <c r="BS24" i="78"/>
  <c r="BQ24" i="78"/>
  <c r="BR24" i="78"/>
  <c r="BT13" i="78"/>
  <c r="BU13" i="78" s="1"/>
  <c r="BT14" i="78"/>
  <c r="BU14" i="78" s="1"/>
  <c r="AJ14" i="78" s="1"/>
  <c r="BT20" i="78"/>
  <c r="BU20" i="78" s="1"/>
  <c r="BY16" i="78"/>
  <c r="BW16" i="78"/>
  <c r="CB16" i="78"/>
  <c r="BZ16" i="78"/>
  <c r="BX16" i="78"/>
  <c r="CC16" i="78"/>
  <c r="CA16" i="78"/>
  <c r="BT15" i="78"/>
  <c r="BU15" i="78" s="1"/>
  <c r="BT17" i="78"/>
  <c r="BU17" i="78" s="1"/>
  <c r="AJ17" i="78" s="1"/>
  <c r="U9" i="78"/>
  <c r="BN9" i="78" s="1"/>
  <c r="BL9" i="78"/>
  <c r="X14" i="78"/>
  <c r="AC24" i="78"/>
  <c r="AA6" i="78"/>
  <c r="W6" i="78"/>
  <c r="Z6" i="78"/>
  <c r="V6" i="78"/>
  <c r="X6" i="78"/>
  <c r="AB6" i="78"/>
  <c r="AC18" i="78"/>
  <c r="AC13" i="78"/>
  <c r="AC25" i="78"/>
  <c r="AJ25" i="78"/>
  <c r="CB18" i="78" l="1"/>
  <c r="AJ18" i="78"/>
  <c r="BZ18" i="78"/>
  <c r="AB9" i="78"/>
  <c r="BW18" i="78"/>
  <c r="BY18" i="78"/>
  <c r="CC18" i="78"/>
  <c r="BY19" i="78"/>
  <c r="CA18" i="78"/>
  <c r="BX19" i="78"/>
  <c r="BZ19" i="78"/>
  <c r="CA19" i="78"/>
  <c r="CB19" i="78"/>
  <c r="CC19" i="78"/>
  <c r="BX13" i="78"/>
  <c r="CC13" i="78"/>
  <c r="BZ13" i="78"/>
  <c r="BY13" i="78"/>
  <c r="BW13" i="78"/>
  <c r="CB13" i="78"/>
  <c r="CA13" i="78"/>
  <c r="Z9" i="78"/>
  <c r="CB17" i="78"/>
  <c r="BZ17" i="78"/>
  <c r="BX17" i="78"/>
  <c r="CC17" i="78"/>
  <c r="CA17" i="78"/>
  <c r="BY17" i="78"/>
  <c r="BW17" i="78"/>
  <c r="W9" i="78"/>
  <c r="BY15" i="78"/>
  <c r="BW15" i="78"/>
  <c r="CB15" i="78"/>
  <c r="BZ15" i="78"/>
  <c r="BX15" i="78"/>
  <c r="CC15" i="78"/>
  <c r="CA15" i="78"/>
  <c r="CC20" i="78"/>
  <c r="CA20" i="78"/>
  <c r="BY20" i="78"/>
  <c r="BW20" i="78"/>
  <c r="CB20" i="78"/>
  <c r="BZ20" i="78"/>
  <c r="BX20" i="78"/>
  <c r="BT24" i="78"/>
  <c r="BU24" i="78" s="1"/>
  <c r="AA9" i="78"/>
  <c r="BQ9" i="78"/>
  <c r="BP9" i="78"/>
  <c r="BS9" i="78"/>
  <c r="BR9" i="78"/>
  <c r="BX14" i="78"/>
  <c r="CC14" i="78"/>
  <c r="CA14" i="78"/>
  <c r="BY14" i="78"/>
  <c r="BW14" i="78"/>
  <c r="CB14" i="78"/>
  <c r="BZ14" i="78"/>
  <c r="V9" i="78"/>
  <c r="X9" i="78"/>
  <c r="AC26" i="78"/>
  <c r="AC27" i="78" s="1"/>
  <c r="AC14" i="78"/>
  <c r="AJ15" i="78"/>
  <c r="AJ16" i="78"/>
  <c r="BX24" i="78" l="1"/>
  <c r="CC24" i="78"/>
  <c r="CA24" i="78"/>
  <c r="BY24" i="78"/>
  <c r="BW24" i="78"/>
  <c r="CB24" i="78"/>
  <c r="BZ24" i="78"/>
  <c r="BU21" i="78"/>
  <c r="AJ21" i="78" s="1"/>
  <c r="Y21" i="78"/>
  <c r="Z21" i="78"/>
  <c r="AB21" i="78"/>
  <c r="AA21" i="78"/>
  <c r="BU26" i="78"/>
  <c r="AJ24" i="78"/>
  <c r="AF15" i="70" l="1"/>
  <c r="Q13" i="30"/>
  <c r="AJ13" i="78"/>
  <c r="CA26" i="78"/>
  <c r="BW26" i="78"/>
  <c r="AJ26" i="78"/>
  <c r="BY26" i="78"/>
  <c r="CC26" i="78"/>
  <c r="BZ26" i="78"/>
  <c r="BX26" i="78"/>
  <c r="CB26" i="78"/>
  <c r="X21" i="78"/>
  <c r="AC21" i="78" s="1"/>
  <c r="A109" i="77"/>
  <c r="A99" i="77"/>
  <c r="AL109" i="77"/>
  <c r="AL99" i="77"/>
  <c r="AM109" i="77"/>
  <c r="AM99" i="77"/>
  <c r="N32" i="77"/>
  <c r="W3" i="77"/>
  <c r="V3" i="77"/>
  <c r="U3" i="77"/>
  <c r="AG15" i="70" l="1"/>
  <c r="Q14" i="30"/>
  <c r="Q17" i="41"/>
  <c r="Q16" i="41"/>
  <c r="Q15" i="41"/>
  <c r="BC35" i="77" l="1"/>
  <c r="BE35" i="77" s="1"/>
  <c r="AI33" i="77"/>
  <c r="Y33" i="77" s="1"/>
  <c r="AI34" i="77"/>
  <c r="N5" i="77"/>
  <c r="AH6" i="77"/>
  <c r="AH7" i="77"/>
  <c r="AH8" i="77"/>
  <c r="AN112" i="77"/>
  <c r="AQ27" i="77"/>
  <c r="AO27" i="77"/>
  <c r="AQ26" i="77"/>
  <c r="AO26" i="77"/>
  <c r="AQ25" i="77"/>
  <c r="AO25" i="77"/>
  <c r="AQ24" i="77"/>
  <c r="AO24" i="77"/>
  <c r="AQ23" i="77"/>
  <c r="AO23" i="77"/>
  <c r="AQ22" i="77"/>
  <c r="AO22" i="77"/>
  <c r="AQ21" i="77"/>
  <c r="AO21" i="77"/>
  <c r="AQ20" i="77"/>
  <c r="AO20" i="77"/>
  <c r="AQ19" i="77"/>
  <c r="AO19" i="77"/>
  <c r="AQ18" i="77"/>
  <c r="AO18" i="77"/>
  <c r="AQ17" i="77"/>
  <c r="AO17" i="77"/>
  <c r="AQ16" i="77"/>
  <c r="AO16" i="77"/>
  <c r="AQ15" i="77"/>
  <c r="AO15" i="77"/>
  <c r="AQ14" i="77"/>
  <c r="AO14" i="77"/>
  <c r="AQ13" i="77"/>
  <c r="AO13" i="77"/>
  <c r="N33" i="77" l="1"/>
  <c r="R33" i="77" s="1"/>
  <c r="N34" i="77"/>
  <c r="R34" i="77" s="1"/>
  <c r="AA33" i="77"/>
  <c r="AB33" i="77"/>
  <c r="Z33" i="77"/>
  <c r="AS13" i="77"/>
  <c r="AW13" i="77" s="1"/>
  <c r="AA34" i="77"/>
  <c r="Z34" i="77"/>
  <c r="Y34" i="77"/>
  <c r="AB34" i="77"/>
  <c r="BH35" i="77"/>
  <c r="BJ35" i="77"/>
  <c r="BG35" i="77"/>
  <c r="BI35" i="77"/>
  <c r="AI35" i="77"/>
  <c r="AC13" i="70" s="1"/>
  <c r="AS16" i="77"/>
  <c r="AW16" i="77" s="1"/>
  <c r="AX16" i="77" s="1"/>
  <c r="AS20" i="77"/>
  <c r="AW20" i="77" s="1"/>
  <c r="AX20" i="77" s="1"/>
  <c r="AS24" i="77"/>
  <c r="AW24" i="77" s="1"/>
  <c r="AX24" i="77" s="1"/>
  <c r="X3" i="77"/>
  <c r="AA3" i="77" s="1"/>
  <c r="G13" i="70"/>
  <c r="AN113" i="77"/>
  <c r="AS18" i="77"/>
  <c r="AW18" i="77" s="1"/>
  <c r="AX18" i="77" s="1"/>
  <c r="AS26" i="77"/>
  <c r="AW26" i="77" s="1"/>
  <c r="AX26" i="77" s="1"/>
  <c r="F13" i="70"/>
  <c r="AS15" i="77"/>
  <c r="AW15" i="77" s="1"/>
  <c r="AX15" i="77" s="1"/>
  <c r="AS19" i="77"/>
  <c r="AW19" i="77" s="1"/>
  <c r="AX19" i="77" s="1"/>
  <c r="AS23" i="77"/>
  <c r="AW23" i="77" s="1"/>
  <c r="AX23" i="77" s="1"/>
  <c r="AS27" i="77"/>
  <c r="AW27" i="77" s="1"/>
  <c r="AX27" i="77" s="1"/>
  <c r="AN111" i="77"/>
  <c r="AS14" i="77"/>
  <c r="AW14" i="77" s="1"/>
  <c r="AX14" i="77" s="1"/>
  <c r="J13" i="70"/>
  <c r="AS22" i="77"/>
  <c r="AW22" i="77" s="1"/>
  <c r="AX22" i="77" s="1"/>
  <c r="AS25" i="77"/>
  <c r="AW25" i="77" s="1"/>
  <c r="AX25" i="77" s="1"/>
  <c r="K13" i="70"/>
  <c r="I13" i="70"/>
  <c r="AN103" i="77"/>
  <c r="AN101" i="77"/>
  <c r="AN102" i="77"/>
  <c r="AS17" i="77"/>
  <c r="AW17" i="77" s="1"/>
  <c r="AX17" i="77" s="1"/>
  <c r="AS21" i="77"/>
  <c r="AW21" i="77" s="1"/>
  <c r="AX21" i="77" s="1"/>
  <c r="AN100" i="77"/>
  <c r="AN99" i="77" s="1"/>
  <c r="AN110" i="77"/>
  <c r="AN109" i="77" s="1"/>
  <c r="G16" i="28"/>
  <c r="F22" i="31"/>
  <c r="D21" i="28"/>
  <c r="D22" i="28" s="1"/>
  <c r="D20" i="28"/>
  <c r="G20" i="28" s="1"/>
  <c r="D19" i="28"/>
  <c r="G19" i="28" s="1"/>
  <c r="D18" i="28"/>
  <c r="G18" i="28" s="1"/>
  <c r="D25" i="28"/>
  <c r="D24" i="28"/>
  <c r="G11" i="28"/>
  <c r="D10" i="28"/>
  <c r="G10" i="28" s="1"/>
  <c r="D15" i="28"/>
  <c r="G15" i="28" s="1"/>
  <c r="D13" i="28"/>
  <c r="G13" i="28" s="1"/>
  <c r="D9" i="28"/>
  <c r="G9" i="28" s="1"/>
  <c r="D8" i="28"/>
  <c r="G8" i="28" s="1"/>
  <c r="D6" i="28"/>
  <c r="D5" i="28"/>
  <c r="F11" i="32"/>
  <c r="E11" i="32"/>
  <c r="F13" i="32"/>
  <c r="D13" i="32"/>
  <c r="D11" i="32"/>
  <c r="E9" i="32"/>
  <c r="D9" i="32"/>
  <c r="D7" i="32"/>
  <c r="E7" i="32"/>
  <c r="F7" i="32"/>
  <c r="D5" i="32"/>
  <c r="D13" i="31"/>
  <c r="D12" i="31"/>
  <c r="D8" i="31"/>
  <c r="D7" i="31"/>
  <c r="D5" i="31"/>
  <c r="D9" i="31"/>
  <c r="D10" i="31"/>
  <c r="F21" i="31"/>
  <c r="F19" i="31"/>
  <c r="E19" i="31"/>
  <c r="D19" i="31"/>
  <c r="F18" i="31"/>
  <c r="E18" i="31"/>
  <c r="D18" i="31"/>
  <c r="D17" i="31"/>
  <c r="G17" i="31" s="1"/>
  <c r="F16" i="31"/>
  <c r="E13" i="31"/>
  <c r="F13" i="31"/>
  <c r="F12" i="31"/>
  <c r="A33" i="76"/>
  <c r="A34" i="76"/>
  <c r="A32" i="76"/>
  <c r="A31" i="76"/>
  <c r="A30" i="76"/>
  <c r="A29" i="76"/>
  <c r="A27" i="76"/>
  <c r="A28" i="76"/>
  <c r="A26" i="76"/>
  <c r="A25" i="76"/>
  <c r="A24" i="76"/>
  <c r="A23" i="76"/>
  <c r="A22" i="76"/>
  <c r="A21" i="76"/>
  <c r="A19" i="76"/>
  <c r="A20" i="76"/>
  <c r="A17" i="76"/>
  <c r="A18" i="76"/>
  <c r="A16" i="76"/>
  <c r="A15" i="76"/>
  <c r="A13" i="76"/>
  <c r="A14" i="76"/>
  <c r="A12" i="76"/>
  <c r="A11" i="76"/>
  <c r="A4" i="76"/>
  <c r="A5" i="76" s="1"/>
  <c r="A6" i="76" s="1"/>
  <c r="A10" i="76"/>
  <c r="G8" i="76"/>
  <c r="H9" i="76" s="1"/>
  <c r="E8" i="76"/>
  <c r="E9" i="76" s="1"/>
  <c r="C8" i="76"/>
  <c r="C9" i="76" s="1"/>
  <c r="F10" i="31"/>
  <c r="I6" i="41"/>
  <c r="I7" i="41"/>
  <c r="F14" i="31"/>
  <c r="E14" i="31"/>
  <c r="D14" i="31"/>
  <c r="D72" i="73"/>
  <c r="Q21" i="41" s="1"/>
  <c r="D52" i="73"/>
  <c r="Q20" i="41" s="1"/>
  <c r="D29" i="73"/>
  <c r="Q19" i="41" s="1"/>
  <c r="D4" i="73"/>
  <c r="Q14" i="41" s="1"/>
  <c r="F25" i="28"/>
  <c r="E25" i="28"/>
  <c r="F22" i="28"/>
  <c r="E22" i="28"/>
  <c r="E12" i="31"/>
  <c r="T10" i="41"/>
  <c r="E24" i="28"/>
  <c r="E42" i="41"/>
  <c r="E40" i="41"/>
  <c r="D4" i="30"/>
  <c r="D2" i="30"/>
  <c r="B2" i="28" s="1"/>
  <c r="A34" i="41"/>
  <c r="A40" i="41" s="1"/>
  <c r="E34" i="41"/>
  <c r="D3" i="30"/>
  <c r="E30" i="41"/>
  <c r="D8" i="70" s="1"/>
  <c r="C14" i="70" s="1"/>
  <c r="T32" i="41"/>
  <c r="S32" i="41"/>
  <c r="R32" i="41"/>
  <c r="Q32" i="41"/>
  <c r="P32" i="41"/>
  <c r="O32" i="41"/>
  <c r="N32" i="41"/>
  <c r="M32" i="41"/>
  <c r="L32" i="41"/>
  <c r="L1" i="32"/>
  <c r="M1" i="32"/>
  <c r="F5" i="32"/>
  <c r="E5" i="32"/>
  <c r="F24" i="28"/>
  <c r="E13" i="32"/>
  <c r="F9" i="32"/>
  <c r="I1" i="32"/>
  <c r="K1" i="32"/>
  <c r="J1" i="32"/>
  <c r="F23" i="31"/>
  <c r="E23" i="31"/>
  <c r="E22" i="31"/>
  <c r="E21" i="31"/>
  <c r="D23" i="31"/>
  <c r="D22" i="31"/>
  <c r="D21" i="31"/>
  <c r="E16" i="31"/>
  <c r="D16" i="31"/>
  <c r="E9" i="31"/>
  <c r="E8" i="31"/>
  <c r="E7" i="31"/>
  <c r="E6" i="31"/>
  <c r="D6" i="31"/>
  <c r="I1" i="31"/>
  <c r="F5" i="31"/>
  <c r="E5" i="31"/>
  <c r="L1" i="31"/>
  <c r="K1" i="31"/>
  <c r="M1" i="28"/>
  <c r="L1" i="28"/>
  <c r="K1" i="28"/>
  <c r="J1" i="28"/>
  <c r="D14" i="28"/>
  <c r="G14" i="28" s="1"/>
  <c r="G6" i="28"/>
  <c r="E5" i="28"/>
  <c r="F5" i="28"/>
  <c r="G21" i="28"/>
  <c r="G21" i="31" l="1"/>
  <c r="G11" i="32"/>
  <c r="G10" i="32" s="1"/>
  <c r="C10" i="32" s="1"/>
  <c r="V108" i="41" s="1"/>
  <c r="V40" i="41" s="1"/>
  <c r="G16" i="31"/>
  <c r="H18" i="28"/>
  <c r="G24" i="28"/>
  <c r="G5" i="31"/>
  <c r="G10" i="31" s="1"/>
  <c r="F6" i="31"/>
  <c r="G6" i="31" s="1"/>
  <c r="G23" i="31"/>
  <c r="G8" i="31"/>
  <c r="H20" i="28"/>
  <c r="D9" i="76"/>
  <c r="G5" i="28"/>
  <c r="G4" i="28" s="1"/>
  <c r="C4" i="28" s="1"/>
  <c r="F108" i="41" s="1"/>
  <c r="F40" i="41" s="1"/>
  <c r="U34" i="77"/>
  <c r="BN34" i="77"/>
  <c r="U33" i="77"/>
  <c r="BN33" i="77"/>
  <c r="X33" i="77"/>
  <c r="BO33" i="77" s="1"/>
  <c r="X34" i="77"/>
  <c r="BO34" i="77" s="1"/>
  <c r="BB19" i="77"/>
  <c r="AZ19" i="77"/>
  <c r="BA19" i="77"/>
  <c r="BA25" i="77"/>
  <c r="BB25" i="77"/>
  <c r="AZ25" i="77"/>
  <c r="AZ24" i="77"/>
  <c r="BB24" i="77"/>
  <c r="BA24" i="77"/>
  <c r="BB21" i="77"/>
  <c r="BA21" i="77"/>
  <c r="AZ21" i="77"/>
  <c r="AZ22" i="77"/>
  <c r="BA22" i="77"/>
  <c r="BB22" i="77"/>
  <c r="AZ27" i="77"/>
  <c r="BA27" i="77"/>
  <c r="BB27" i="77"/>
  <c r="BB20" i="77"/>
  <c r="BA20" i="77"/>
  <c r="AZ20" i="77"/>
  <c r="AZ14" i="77"/>
  <c r="BA14" i="77"/>
  <c r="BB14" i="77"/>
  <c r="BA18" i="77"/>
  <c r="BB18" i="77"/>
  <c r="AZ18" i="77"/>
  <c r="AZ17" i="77"/>
  <c r="BB17" i="77"/>
  <c r="BA17" i="77"/>
  <c r="BA23" i="77"/>
  <c r="BB23" i="77"/>
  <c r="AZ23" i="77"/>
  <c r="BB26" i="77"/>
  <c r="AZ26" i="77"/>
  <c r="BA26" i="77"/>
  <c r="BB16" i="77"/>
  <c r="BA16" i="77"/>
  <c r="AZ16" i="77"/>
  <c r="BA15" i="77"/>
  <c r="AZ15" i="77"/>
  <c r="BB15" i="77"/>
  <c r="AX13" i="77"/>
  <c r="BK35" i="77"/>
  <c r="P6" i="77"/>
  <c r="E13" i="70"/>
  <c r="B3" i="31"/>
  <c r="C18" i="70"/>
  <c r="C13" i="70"/>
  <c r="C17" i="70"/>
  <c r="C16" i="70"/>
  <c r="C15" i="70"/>
  <c r="S10" i="70"/>
  <c r="Q10" i="70"/>
  <c r="N10" i="70"/>
  <c r="M10" i="70"/>
  <c r="R10" i="70"/>
  <c r="K10" i="70"/>
  <c r="L10" i="70"/>
  <c r="O10" i="70"/>
  <c r="P10" i="70"/>
  <c r="O6" i="77"/>
  <c r="Q6" i="77"/>
  <c r="N6" i="77"/>
  <c r="B2" i="31"/>
  <c r="M111" i="30"/>
  <c r="Q106" i="30" s="1"/>
  <c r="Y3" i="77"/>
  <c r="AB3" i="77"/>
  <c r="AQ109" i="77"/>
  <c r="AR111" i="77" s="1"/>
  <c r="Q24" i="77"/>
  <c r="P24" i="77"/>
  <c r="N24" i="77"/>
  <c r="O24" i="77"/>
  <c r="Q17" i="77"/>
  <c r="O17" i="77"/>
  <c r="P17" i="77"/>
  <c r="N17" i="77"/>
  <c r="Q14" i="77"/>
  <c r="P14" i="77"/>
  <c r="N14" i="77"/>
  <c r="O14" i="77"/>
  <c r="Q28" i="77"/>
  <c r="O28" i="77"/>
  <c r="P28" i="77"/>
  <c r="N28" i="77"/>
  <c r="Q20" i="77"/>
  <c r="P20" i="77"/>
  <c r="N20" i="77"/>
  <c r="O20" i="77"/>
  <c r="Q27" i="77"/>
  <c r="O27" i="77"/>
  <c r="P27" i="77"/>
  <c r="N27" i="77"/>
  <c r="Q26" i="77"/>
  <c r="P26" i="77"/>
  <c r="N26" i="77"/>
  <c r="O26" i="77"/>
  <c r="O8" i="77"/>
  <c r="N8" i="77"/>
  <c r="P8" i="77"/>
  <c r="Q8" i="77"/>
  <c r="Q18" i="77"/>
  <c r="P18" i="77"/>
  <c r="N18" i="77"/>
  <c r="O18" i="77"/>
  <c r="Q25" i="77"/>
  <c r="O25" i="77"/>
  <c r="P25" i="77"/>
  <c r="N25" i="77"/>
  <c r="Q19" i="77"/>
  <c r="O19" i="77"/>
  <c r="P19" i="77"/>
  <c r="N19" i="77"/>
  <c r="Q23" i="77"/>
  <c r="O23" i="77"/>
  <c r="P23" i="77"/>
  <c r="N23" i="77"/>
  <c r="Q21" i="77"/>
  <c r="O21" i="77"/>
  <c r="P21" i="77"/>
  <c r="N21" i="77"/>
  <c r="Z3" i="77"/>
  <c r="Q15" i="77"/>
  <c r="O15" i="77"/>
  <c r="P15" i="77"/>
  <c r="N15" i="77"/>
  <c r="Q22" i="77"/>
  <c r="P22" i="77"/>
  <c r="N22" i="77"/>
  <c r="O22" i="77"/>
  <c r="Q16" i="77"/>
  <c r="P16" i="77"/>
  <c r="N16" i="77"/>
  <c r="O16" i="77"/>
  <c r="O7" i="77"/>
  <c r="Q7" i="77"/>
  <c r="N7" i="77"/>
  <c r="P7" i="77"/>
  <c r="G9" i="76"/>
  <c r="B2" i="32"/>
  <c r="G5" i="32"/>
  <c r="G4" i="32" s="1"/>
  <c r="C4" i="32" s="1"/>
  <c r="I4" i="32" s="1"/>
  <c r="G12" i="31"/>
  <c r="G14" i="31" s="1"/>
  <c r="G11" i="31" s="1"/>
  <c r="C11" i="31" s="1"/>
  <c r="G18" i="31"/>
  <c r="G19" i="31"/>
  <c r="G13" i="31"/>
  <c r="G7" i="32"/>
  <c r="G6" i="32" s="1"/>
  <c r="C6" i="32" s="1"/>
  <c r="T108" i="41" s="1"/>
  <c r="T40" i="41" s="1"/>
  <c r="G9" i="32"/>
  <c r="G8" i="32" s="1"/>
  <c r="C8" i="32" s="1"/>
  <c r="K4" i="32" s="1"/>
  <c r="G22" i="28"/>
  <c r="H22" i="28" s="1"/>
  <c r="G7" i="31"/>
  <c r="G13" i="32"/>
  <c r="G12" i="32" s="1"/>
  <c r="C12" i="32" s="1"/>
  <c r="G22" i="31"/>
  <c r="G25" i="28"/>
  <c r="G12" i="28"/>
  <c r="C12" i="28" s="1"/>
  <c r="G7" i="28"/>
  <c r="C7" i="28" s="1"/>
  <c r="J4" i="28" s="1"/>
  <c r="B3" i="28"/>
  <c r="B3" i="32"/>
  <c r="F9" i="76"/>
  <c r="L4" i="32" l="1"/>
  <c r="G23" i="28"/>
  <c r="C23" i="28" s="1"/>
  <c r="G17" i="28"/>
  <c r="C17" i="28" s="1"/>
  <c r="I108" i="41" s="1"/>
  <c r="I40" i="41" s="1"/>
  <c r="J4" i="32"/>
  <c r="G9" i="31"/>
  <c r="G4" i="31" s="1"/>
  <c r="C4" i="31" s="1"/>
  <c r="M108" i="41" s="1"/>
  <c r="G20" i="31"/>
  <c r="C20" i="31" s="1"/>
  <c r="P108" i="41" s="1"/>
  <c r="P40" i="41" s="1"/>
  <c r="S108" i="41"/>
  <c r="S40" i="41" s="1"/>
  <c r="G15" i="31"/>
  <c r="C15" i="31" s="1"/>
  <c r="O108" i="41" s="1"/>
  <c r="O40" i="41" s="1"/>
  <c r="CD34" i="77"/>
  <c r="BZ34" i="77"/>
  <c r="BV34" i="77"/>
  <c r="BR34" i="77"/>
  <c r="CC34" i="77"/>
  <c r="BY34" i="77"/>
  <c r="BU34" i="77"/>
  <c r="BQ34" i="77"/>
  <c r="CF34" i="77"/>
  <c r="CB34" i="77"/>
  <c r="BX34" i="77"/>
  <c r="BT34" i="77"/>
  <c r="CE34" i="77"/>
  <c r="CA34" i="77"/>
  <c r="BW34" i="77"/>
  <c r="BS34" i="77"/>
  <c r="CD33" i="77"/>
  <c r="BZ33" i="77"/>
  <c r="BV33" i="77"/>
  <c r="BR33" i="77"/>
  <c r="CC33" i="77"/>
  <c r="BY33" i="77"/>
  <c r="BU33" i="77"/>
  <c r="BQ33" i="77"/>
  <c r="CF33" i="77"/>
  <c r="CB33" i="77"/>
  <c r="BX33" i="77"/>
  <c r="BT33" i="77"/>
  <c r="CE33" i="77"/>
  <c r="CA33" i="77"/>
  <c r="BW33" i="77"/>
  <c r="BS33" i="77"/>
  <c r="BC15" i="77"/>
  <c r="BE15" i="77" s="1"/>
  <c r="BC18" i="77"/>
  <c r="BE18" i="77" s="1"/>
  <c r="BC27" i="77"/>
  <c r="BE27" i="77" s="1"/>
  <c r="BC16" i="77"/>
  <c r="BE16" i="77" s="1"/>
  <c r="BA13" i="77"/>
  <c r="AZ13" i="77"/>
  <c r="BB13" i="77"/>
  <c r="BC14" i="77"/>
  <c r="BE14" i="77" s="1"/>
  <c r="BC23" i="77"/>
  <c r="BE23" i="77" s="1"/>
  <c r="BC26" i="77"/>
  <c r="BE26" i="77" s="1"/>
  <c r="BC25" i="77"/>
  <c r="BE25" i="77" s="1"/>
  <c r="BC19" i="77"/>
  <c r="BE19" i="77" s="1"/>
  <c r="BC22" i="77"/>
  <c r="BE22" i="77" s="1"/>
  <c r="N13" i="77"/>
  <c r="H13" i="70"/>
  <c r="C19" i="70"/>
  <c r="BC20" i="77"/>
  <c r="BE20" i="77" s="1"/>
  <c r="BJ20" i="77" s="1"/>
  <c r="BC24" i="77"/>
  <c r="BE24" i="77" s="1"/>
  <c r="BJ24" i="77" s="1"/>
  <c r="BC21" i="77"/>
  <c r="BC17" i="77"/>
  <c r="O105" i="30"/>
  <c r="O110" i="30"/>
  <c r="Q105" i="30"/>
  <c r="O108" i="30"/>
  <c r="Q108" i="30"/>
  <c r="O106" i="30"/>
  <c r="S29" i="77"/>
  <c r="Q35" i="77"/>
  <c r="S35" i="77"/>
  <c r="R6" i="77"/>
  <c r="BN6" i="77" s="1"/>
  <c r="S9" i="77"/>
  <c r="O13" i="77"/>
  <c r="AQ99" i="77"/>
  <c r="AR100" i="77" s="1"/>
  <c r="AR113" i="77"/>
  <c r="P13" i="77"/>
  <c r="Q110" i="30"/>
  <c r="Q109" i="30"/>
  <c r="O107" i="30"/>
  <c r="O109" i="30"/>
  <c r="Q107" i="30"/>
  <c r="Q13" i="77"/>
  <c r="R15" i="77"/>
  <c r="BN15" i="77" s="1"/>
  <c r="R7" i="77"/>
  <c r="R16" i="77"/>
  <c r="BN16" i="77" s="1"/>
  <c r="R22" i="77"/>
  <c r="BN22" i="77" s="1"/>
  <c r="R8" i="77"/>
  <c r="R26" i="77"/>
  <c r="BN26" i="77" s="1"/>
  <c r="R20" i="77"/>
  <c r="BN20" i="77" s="1"/>
  <c r="R14" i="77"/>
  <c r="BN14" i="77" s="1"/>
  <c r="R17" i="77"/>
  <c r="BN17" i="77" s="1"/>
  <c r="AC3" i="77"/>
  <c r="AR110" i="77"/>
  <c r="AR112" i="77"/>
  <c r="R27" i="77"/>
  <c r="BN27" i="77" s="1"/>
  <c r="R28" i="77"/>
  <c r="BN28" i="77" s="1"/>
  <c r="R21" i="77"/>
  <c r="BN21" i="77" s="1"/>
  <c r="R23" i="77"/>
  <c r="BN23" i="77" s="1"/>
  <c r="R19" i="77"/>
  <c r="BN19" i="77" s="1"/>
  <c r="R25" i="77"/>
  <c r="BN25" i="77" s="1"/>
  <c r="R24" i="77"/>
  <c r="BN24" i="77" s="1"/>
  <c r="R18" i="77"/>
  <c r="BN18" i="77" s="1"/>
  <c r="U108" i="41"/>
  <c r="U40" i="41" s="1"/>
  <c r="M4" i="32"/>
  <c r="W108" i="41"/>
  <c r="W40" i="41" s="1"/>
  <c r="J4" i="31"/>
  <c r="N108" i="41"/>
  <c r="N40" i="41" s="1"/>
  <c r="J108" i="41"/>
  <c r="J40" i="41" s="1"/>
  <c r="M4" i="28"/>
  <c r="H108" i="41"/>
  <c r="H40" i="41" s="1"/>
  <c r="K4" i="28"/>
  <c r="G108" i="41"/>
  <c r="G40" i="41" s="1"/>
  <c r="I4" i="28"/>
  <c r="P105" i="30"/>
  <c r="P109" i="30"/>
  <c r="H4" i="32" l="1"/>
  <c r="D15" i="30" s="1"/>
  <c r="L4" i="28"/>
  <c r="L4" i="31"/>
  <c r="I4" i="31"/>
  <c r="K4" i="31"/>
  <c r="H4" i="28"/>
  <c r="D13" i="30" s="1"/>
  <c r="E19" i="41" s="1"/>
  <c r="F42" i="41" s="1"/>
  <c r="U8" i="77"/>
  <c r="W8" i="77" s="1"/>
  <c r="BN8" i="77"/>
  <c r="CG33" i="77"/>
  <c r="CG34" i="77"/>
  <c r="U7" i="77"/>
  <c r="X7" i="77" s="1"/>
  <c r="BN7" i="77"/>
  <c r="BO8" i="77"/>
  <c r="BO7" i="77"/>
  <c r="BO6" i="77"/>
  <c r="U6" i="77"/>
  <c r="W6" i="77" s="1"/>
  <c r="U14" i="77"/>
  <c r="BF14" i="77" s="1"/>
  <c r="U20" i="77"/>
  <c r="AK20" i="77" s="1"/>
  <c r="U18" i="77"/>
  <c r="BF18" i="77" s="1"/>
  <c r="U19" i="77"/>
  <c r="BD19" i="77" s="1"/>
  <c r="AH19" i="77" s="1"/>
  <c r="U27" i="77"/>
  <c r="AK27" i="77" s="1"/>
  <c r="U17" i="77"/>
  <c r="BD17" i="77" s="1"/>
  <c r="AH17" i="77" s="1"/>
  <c r="U15" i="77"/>
  <c r="BD15" i="77" s="1"/>
  <c r="AH15" i="77" s="1"/>
  <c r="U22" i="77"/>
  <c r="AK22" i="77" s="1"/>
  <c r="U21" i="77"/>
  <c r="AK21" i="77" s="1"/>
  <c r="U16" i="77"/>
  <c r="BF16" i="77" s="1"/>
  <c r="U28" i="77"/>
  <c r="U26" i="77"/>
  <c r="BF26" i="77" s="1"/>
  <c r="BF34" i="77"/>
  <c r="BD34" i="77"/>
  <c r="AH34" i="77" s="1"/>
  <c r="S19" i="70"/>
  <c r="T34" i="41" s="1"/>
  <c r="O19" i="70"/>
  <c r="P34" i="41" s="1"/>
  <c r="X19" i="70"/>
  <c r="Y34" i="41" s="1"/>
  <c r="T19" i="70"/>
  <c r="U34" i="41" s="1"/>
  <c r="R19" i="70"/>
  <c r="S34" i="41" s="1"/>
  <c r="N19" i="70"/>
  <c r="O34" i="41" s="1"/>
  <c r="W19" i="70"/>
  <c r="X34" i="41" s="1"/>
  <c r="L19" i="70"/>
  <c r="M34" i="41" s="1"/>
  <c r="Q19" i="70"/>
  <c r="R34" i="41" s="1"/>
  <c r="M19" i="70"/>
  <c r="N34" i="41" s="1"/>
  <c r="V19" i="70"/>
  <c r="W34" i="41" s="1"/>
  <c r="P19" i="70"/>
  <c r="Q34" i="41" s="1"/>
  <c r="Y19" i="70"/>
  <c r="Z34" i="41" s="1"/>
  <c r="U19" i="70"/>
  <c r="V34" i="41" s="1"/>
  <c r="BC13" i="77"/>
  <c r="Q29" i="77"/>
  <c r="O9" i="30"/>
  <c r="AC34" i="77"/>
  <c r="BD21" i="77"/>
  <c r="AH21" i="77" s="1"/>
  <c r="BF20" i="77"/>
  <c r="O8" i="30"/>
  <c r="D13" i="70"/>
  <c r="D19" i="70" s="1"/>
  <c r="AC19" i="70"/>
  <c r="AD34" i="41" s="1"/>
  <c r="B19" i="70"/>
  <c r="M6" i="30" s="1"/>
  <c r="H19" i="70"/>
  <c r="I34" i="41" s="1"/>
  <c r="K19" i="70"/>
  <c r="L34" i="41" s="1"/>
  <c r="G19" i="70"/>
  <c r="H34" i="41" s="1"/>
  <c r="J19" i="70"/>
  <c r="K34" i="41" s="1"/>
  <c r="F19" i="70"/>
  <c r="G34" i="41" s="1"/>
  <c r="I19" i="70"/>
  <c r="J34" i="41" s="1"/>
  <c r="E19" i="70"/>
  <c r="F34" i="41" s="1"/>
  <c r="BI19" i="77"/>
  <c r="BJ19" i="77"/>
  <c r="AI22" i="77"/>
  <c r="BJ22" i="77"/>
  <c r="AI25" i="77"/>
  <c r="BJ25" i="77"/>
  <c r="BI14" i="77"/>
  <c r="BJ14" i="77"/>
  <c r="BG18" i="77"/>
  <c r="BJ18" i="77"/>
  <c r="BG26" i="77"/>
  <c r="BJ26" i="77"/>
  <c r="BH27" i="77"/>
  <c r="BJ27" i="77"/>
  <c r="BG23" i="77"/>
  <c r="BJ23" i="77"/>
  <c r="BG15" i="77"/>
  <c r="BJ15" i="77"/>
  <c r="AI16" i="77"/>
  <c r="BJ16" i="77"/>
  <c r="Q111" i="30"/>
  <c r="BH23" i="77"/>
  <c r="N29" i="77"/>
  <c r="BH19" i="77"/>
  <c r="BG25" i="77"/>
  <c r="X8" i="77"/>
  <c r="AB8" i="77"/>
  <c r="V8" i="77"/>
  <c r="Z8" i="77"/>
  <c r="W7" i="77"/>
  <c r="Y7" i="77"/>
  <c r="AI19" i="77"/>
  <c r="O29" i="77"/>
  <c r="AI23" i="77"/>
  <c r="BI25" i="77"/>
  <c r="P29" i="77"/>
  <c r="BG22" i="77"/>
  <c r="BI22" i="77"/>
  <c r="BH15" i="77"/>
  <c r="BI15" i="77"/>
  <c r="AI15" i="77"/>
  <c r="R13" i="77"/>
  <c r="BG27" i="77"/>
  <c r="AI18" i="77"/>
  <c r="BH14" i="77"/>
  <c r="BH26" i="77"/>
  <c r="BG16" i="77"/>
  <c r="BI27" i="77"/>
  <c r="BH18" i="77"/>
  <c r="AI14" i="77"/>
  <c r="AI26" i="77"/>
  <c r="BI16" i="77"/>
  <c r="N35" i="77"/>
  <c r="AR101" i="77"/>
  <c r="O35" i="77"/>
  <c r="P35" i="77"/>
  <c r="S36" i="77"/>
  <c r="O11" i="30"/>
  <c r="BE17" i="77"/>
  <c r="BG19" i="77"/>
  <c r="BI18" i="77"/>
  <c r="BH16" i="77"/>
  <c r="AI27" i="77"/>
  <c r="BI23" i="77"/>
  <c r="BH22" i="77"/>
  <c r="BG14" i="77"/>
  <c r="BI26" i="77"/>
  <c r="BH25" i="77"/>
  <c r="U25" i="77"/>
  <c r="AR102" i="77"/>
  <c r="U23" i="77"/>
  <c r="AR103" i="77"/>
  <c r="U24" i="77"/>
  <c r="O111" i="30"/>
  <c r="AR109" i="77"/>
  <c r="AJ109" i="77" s="1"/>
  <c r="AI24" i="77"/>
  <c r="BI24" i="77"/>
  <c r="BH24" i="77"/>
  <c r="BG24" i="77"/>
  <c r="AI20" i="77"/>
  <c r="BI20" i="77"/>
  <c r="BH20" i="77"/>
  <c r="BG20" i="77"/>
  <c r="R9" i="77"/>
  <c r="AI9" i="77"/>
  <c r="BE21" i="77"/>
  <c r="BJ21" i="77" s="1"/>
  <c r="X108" i="41"/>
  <c r="X40" i="41" s="1"/>
  <c r="G113" i="30"/>
  <c r="E21" i="41"/>
  <c r="S42" i="41" s="1"/>
  <c r="F113" i="30"/>
  <c r="H113" i="30"/>
  <c r="K108" i="41"/>
  <c r="K40" i="41" s="1"/>
  <c r="P110" i="30"/>
  <c r="P106" i="30"/>
  <c r="P107" i="30"/>
  <c r="M40" i="41"/>
  <c r="Q108" i="41"/>
  <c r="Q40" i="41" s="1"/>
  <c r="P108" i="30"/>
  <c r="Z7" i="77" l="1"/>
  <c r="AA8" i="77"/>
  <c r="Y8" i="77"/>
  <c r="V7" i="77"/>
  <c r="BD27" i="77"/>
  <c r="AH27" i="77" s="1"/>
  <c r="H4" i="31"/>
  <c r="D14" i="30" s="1"/>
  <c r="G112" i="30" s="1"/>
  <c r="H111" i="30"/>
  <c r="G111" i="30"/>
  <c r="F111" i="30"/>
  <c r="AB7" i="77"/>
  <c r="AA7" i="77"/>
  <c r="BD28" i="77"/>
  <c r="AH28" i="77" s="1"/>
  <c r="CM34" i="77"/>
  <c r="CK34" i="77"/>
  <c r="CI34" i="77"/>
  <c r="CN34" i="77"/>
  <c r="CL34" i="77"/>
  <c r="CJ34" i="77"/>
  <c r="CO34" i="77"/>
  <c r="AK33" i="77"/>
  <c r="CI33" i="77"/>
  <c r="CN33" i="77"/>
  <c r="CL33" i="77"/>
  <c r="CJ33" i="77"/>
  <c r="CO33" i="77"/>
  <c r="CM33" i="77"/>
  <c r="CK33" i="77"/>
  <c r="AB6" i="77"/>
  <c r="CF6" i="77"/>
  <c r="BX6" i="77"/>
  <c r="CC6" i="77"/>
  <c r="BU6" i="77"/>
  <c r="CA6" i="77"/>
  <c r="BT6" i="77"/>
  <c r="CE6" i="77"/>
  <c r="BY6" i="77"/>
  <c r="BQ6" i="77"/>
  <c r="CD6" i="77"/>
  <c r="BR6" i="77"/>
  <c r="BS6" i="77"/>
  <c r="BV6" i="77"/>
  <c r="BW6" i="77"/>
  <c r="BZ6" i="77"/>
  <c r="CB6" i="77"/>
  <c r="CF7" i="77"/>
  <c r="CB7" i="77"/>
  <c r="BX7" i="77"/>
  <c r="BT7" i="77"/>
  <c r="CE7" i="77"/>
  <c r="CA7" i="77"/>
  <c r="BW7" i="77"/>
  <c r="BS7" i="77"/>
  <c r="CD7" i="77"/>
  <c r="BZ7" i="77"/>
  <c r="BV7" i="77"/>
  <c r="BR7" i="77"/>
  <c r="CC7" i="77"/>
  <c r="BY7" i="77"/>
  <c r="BU7" i="77"/>
  <c r="BQ7" i="77"/>
  <c r="CF8" i="77"/>
  <c r="CB8" i="77"/>
  <c r="BX8" i="77"/>
  <c r="BT8" i="77"/>
  <c r="CE8" i="77"/>
  <c r="CA8" i="77"/>
  <c r="BW8" i="77"/>
  <c r="BS8" i="77"/>
  <c r="CD8" i="77"/>
  <c r="BZ8" i="77"/>
  <c r="BV8" i="77"/>
  <c r="BR8" i="77"/>
  <c r="CC8" i="77"/>
  <c r="BY8" i="77"/>
  <c r="BU8" i="77"/>
  <c r="BQ8" i="77"/>
  <c r="AA13" i="70"/>
  <c r="AA19" i="70" s="1"/>
  <c r="AB34" i="41" s="1"/>
  <c r="BC8" i="77"/>
  <c r="Y6" i="77"/>
  <c r="V6" i="77"/>
  <c r="Z6" i="77"/>
  <c r="X6" i="77"/>
  <c r="AA6" i="77"/>
  <c r="BD14" i="77"/>
  <c r="AH14" i="77" s="1"/>
  <c r="BF15" i="77"/>
  <c r="BD18" i="77"/>
  <c r="AH18" i="77" s="1"/>
  <c r="BD16" i="77"/>
  <c r="AH16" i="77" s="1"/>
  <c r="BD22" i="77"/>
  <c r="AH22" i="77" s="1"/>
  <c r="BF27" i="77"/>
  <c r="BD26" i="77"/>
  <c r="AH26" i="77" s="1"/>
  <c r="BF22" i="77"/>
  <c r="BF19" i="77"/>
  <c r="BF21" i="77"/>
  <c r="AK19" i="77"/>
  <c r="BF17" i="77"/>
  <c r="AK26" i="77"/>
  <c r="BD20" i="77"/>
  <c r="AH20" i="77" s="1"/>
  <c r="R29" i="77"/>
  <c r="BN13" i="77"/>
  <c r="BF33" i="77"/>
  <c r="BD33" i="77"/>
  <c r="AH33" i="77" s="1"/>
  <c r="Y14" i="77"/>
  <c r="AB14" i="77"/>
  <c r="AA14" i="77"/>
  <c r="Z14" i="77"/>
  <c r="Y15" i="77"/>
  <c r="AB15" i="77"/>
  <c r="AA15" i="77"/>
  <c r="Z15" i="77"/>
  <c r="AB16" i="77"/>
  <c r="AA16" i="77"/>
  <c r="Z16" i="77"/>
  <c r="Y16" i="77"/>
  <c r="BE13" i="77"/>
  <c r="BH13" i="77" s="1"/>
  <c r="AN98" i="77"/>
  <c r="BK20" i="77"/>
  <c r="BK24" i="77"/>
  <c r="P111" i="30"/>
  <c r="BD23" i="77"/>
  <c r="AH23" i="77" s="1"/>
  <c r="AK23" i="77"/>
  <c r="BF23" i="77"/>
  <c r="AK24" i="77"/>
  <c r="BD24" i="77"/>
  <c r="AH24" i="77" s="1"/>
  <c r="BF24" i="77"/>
  <c r="AC33" i="77"/>
  <c r="AC35" i="77" s="1"/>
  <c r="AC36" i="77" s="1"/>
  <c r="AK25" i="77"/>
  <c r="BF25" i="77"/>
  <c r="BD25" i="77"/>
  <c r="AH25" i="77" s="1"/>
  <c r="U9" i="77"/>
  <c r="AA9" i="77" s="1"/>
  <c r="O18" i="30"/>
  <c r="U18" i="30" s="1"/>
  <c r="I118" i="30" s="1"/>
  <c r="Q4" i="30"/>
  <c r="T4" i="30"/>
  <c r="S4" i="30"/>
  <c r="O4" i="30"/>
  <c r="R4" i="30"/>
  <c r="P4" i="30"/>
  <c r="I113" i="30"/>
  <c r="I121" i="30" s="1"/>
  <c r="BK14" i="77"/>
  <c r="BK26" i="77"/>
  <c r="AA24" i="77"/>
  <c r="Z24" i="77"/>
  <c r="Y24" i="77"/>
  <c r="AB24" i="77"/>
  <c r="BH17" i="77"/>
  <c r="BJ17" i="77"/>
  <c r="AA26" i="77"/>
  <c r="Z26" i="77"/>
  <c r="Y26" i="77"/>
  <c r="AB26" i="77"/>
  <c r="AA18" i="77"/>
  <c r="AB18" i="77"/>
  <c r="Z18" i="77"/>
  <c r="Y18" i="77"/>
  <c r="AA19" i="77"/>
  <c r="Z19" i="77"/>
  <c r="Y19" i="77"/>
  <c r="AB19" i="77"/>
  <c r="AA22" i="77"/>
  <c r="Y22" i="77"/>
  <c r="AB22" i="77"/>
  <c r="Z22" i="77"/>
  <c r="AA27" i="77"/>
  <c r="Y27" i="77"/>
  <c r="AB27" i="77"/>
  <c r="Z27" i="77"/>
  <c r="BK19" i="77"/>
  <c r="AA20" i="77"/>
  <c r="AB20" i="77"/>
  <c r="Z20" i="77"/>
  <c r="Y20" i="77"/>
  <c r="AA23" i="77"/>
  <c r="AB23" i="77"/>
  <c r="Z23" i="77"/>
  <c r="Y23" i="77"/>
  <c r="AA25" i="77"/>
  <c r="AB25" i="77"/>
  <c r="Z25" i="77"/>
  <c r="Y25" i="77"/>
  <c r="BK25" i="77"/>
  <c r="BK15" i="77"/>
  <c r="BK23" i="77"/>
  <c r="BK27" i="77"/>
  <c r="BK18" i="77"/>
  <c r="BK22" i="77"/>
  <c r="BK16" i="77"/>
  <c r="U13" i="77"/>
  <c r="BI17" i="77"/>
  <c r="BG17" i="77"/>
  <c r="R35" i="77"/>
  <c r="N36" i="77"/>
  <c r="O36" i="77"/>
  <c r="Q36" i="77"/>
  <c r="P36" i="77"/>
  <c r="AI17" i="77"/>
  <c r="AR99" i="77"/>
  <c r="AJ99" i="77" s="1"/>
  <c r="AI21" i="77"/>
  <c r="BI21" i="77"/>
  <c r="BH21" i="77"/>
  <c r="BG21" i="77"/>
  <c r="AC8" i="77" l="1"/>
  <c r="H112" i="30"/>
  <c r="E20" i="41"/>
  <c r="M42" i="41" s="1"/>
  <c r="F112" i="30"/>
  <c r="I112" i="30" s="1"/>
  <c r="I120" i="30" s="1"/>
  <c r="AN108" i="77"/>
  <c r="I111" i="30"/>
  <c r="I119" i="30" s="1"/>
  <c r="AC7" i="77"/>
  <c r="CG8" i="77"/>
  <c r="AK8" i="77" s="1"/>
  <c r="CG7" i="77"/>
  <c r="AK7" i="77" s="1"/>
  <c r="CG6" i="77"/>
  <c r="AK6" i="77" s="1"/>
  <c r="AC6" i="77"/>
  <c r="BD13" i="77"/>
  <c r="AH13" i="77" s="1"/>
  <c r="Y17" i="77"/>
  <c r="AB17" i="77"/>
  <c r="AA17" i="77"/>
  <c r="Z17" i="77"/>
  <c r="BI13" i="77"/>
  <c r="BJ13" i="77"/>
  <c r="AI13" i="77"/>
  <c r="AC17" i="70" s="1"/>
  <c r="BG13" i="77"/>
  <c r="U4" i="30"/>
  <c r="U10" i="30" s="1"/>
  <c r="X9" i="77"/>
  <c r="Y9" i="77"/>
  <c r="Z9" i="77"/>
  <c r="W9" i="77"/>
  <c r="V9" i="77"/>
  <c r="AB9" i="77"/>
  <c r="BF13" i="77"/>
  <c r="X14" i="77"/>
  <c r="BO14" i="77" s="1"/>
  <c r="X18" i="77"/>
  <c r="BO18" i="77" s="1"/>
  <c r="BK17" i="77"/>
  <c r="AA21" i="77"/>
  <c r="Z21" i="77"/>
  <c r="AB21" i="77"/>
  <c r="Y21" i="77"/>
  <c r="X19" i="77"/>
  <c r="BO19" i="77" s="1"/>
  <c r="X26" i="77"/>
  <c r="BO26" i="77" s="1"/>
  <c r="BK21" i="77"/>
  <c r="X25" i="77"/>
  <c r="BO25" i="77" s="1"/>
  <c r="X20" i="77"/>
  <c r="BO20" i="77" s="1"/>
  <c r="X24" i="77"/>
  <c r="BO24" i="77" s="1"/>
  <c r="X23" i="77"/>
  <c r="BO23" i="77" s="1"/>
  <c r="X27" i="77"/>
  <c r="BO27" i="77" s="1"/>
  <c r="X22" i="77"/>
  <c r="BO22" i="77" s="1"/>
  <c r="X15" i="77"/>
  <c r="BO15" i="77" s="1"/>
  <c r="X16" i="77"/>
  <c r="BO16" i="77" s="1"/>
  <c r="U35" i="77"/>
  <c r="R36" i="77"/>
  <c r="N109" i="30"/>
  <c r="N111" i="30"/>
  <c r="U8" i="30" l="1"/>
  <c r="Z8" i="30" s="1"/>
  <c r="BW15" i="77"/>
  <c r="BV15" i="77"/>
  <c r="CF15" i="77"/>
  <c r="CB15" i="77"/>
  <c r="BS15" i="77"/>
  <c r="BR15" i="77"/>
  <c r="BX15" i="77"/>
  <c r="BT15" i="77"/>
  <c r="CE15" i="77"/>
  <c r="CD15" i="77"/>
  <c r="BY15" i="77"/>
  <c r="CC15" i="77"/>
  <c r="CA15" i="77"/>
  <c r="BZ15" i="77"/>
  <c r="BQ15" i="77"/>
  <c r="BU15" i="77"/>
  <c r="BW22" i="77"/>
  <c r="BZ22" i="77"/>
  <c r="BY22" i="77"/>
  <c r="BX22" i="77"/>
  <c r="BS22" i="77"/>
  <c r="BV22" i="77"/>
  <c r="BQ22" i="77"/>
  <c r="BT22" i="77"/>
  <c r="CE22" i="77"/>
  <c r="BU22" i="77"/>
  <c r="BR22" i="77"/>
  <c r="CF22" i="77"/>
  <c r="CA22" i="77"/>
  <c r="CD22" i="77"/>
  <c r="CC22" i="77"/>
  <c r="CB22" i="77"/>
  <c r="CE20" i="77"/>
  <c r="CC20" i="77"/>
  <c r="BV20" i="77"/>
  <c r="BQ20" i="77"/>
  <c r="CA20" i="77"/>
  <c r="BU20" i="77"/>
  <c r="BR20" i="77"/>
  <c r="CB20" i="77"/>
  <c r="BW20" i="77"/>
  <c r="CD20" i="77"/>
  <c r="BY20" i="77"/>
  <c r="BX20" i="77"/>
  <c r="BS20" i="77"/>
  <c r="BZ20" i="77"/>
  <c r="CF20" i="77"/>
  <c r="BT20" i="77"/>
  <c r="CE19" i="77"/>
  <c r="CD19" i="77"/>
  <c r="BY19" i="77"/>
  <c r="CC19" i="77"/>
  <c r="CA19" i="77"/>
  <c r="BZ19" i="77"/>
  <c r="BQ19" i="77"/>
  <c r="BU19" i="77"/>
  <c r="BW19" i="77"/>
  <c r="BV19" i="77"/>
  <c r="CF19" i="77"/>
  <c r="CB19" i="77"/>
  <c r="BS19" i="77"/>
  <c r="BR19" i="77"/>
  <c r="BX19" i="77"/>
  <c r="BT19" i="77"/>
  <c r="CE27" i="77"/>
  <c r="CC27" i="77"/>
  <c r="BV27" i="77"/>
  <c r="CF27" i="77"/>
  <c r="CA27" i="77"/>
  <c r="BQ27" i="77"/>
  <c r="BR27" i="77"/>
  <c r="CB27" i="77"/>
  <c r="BW27" i="77"/>
  <c r="CD27" i="77"/>
  <c r="BY27" i="77"/>
  <c r="BX27" i="77"/>
  <c r="BS27" i="77"/>
  <c r="BZ27" i="77"/>
  <c r="BU27" i="77"/>
  <c r="BT27" i="77"/>
  <c r="CE25" i="77"/>
  <c r="CC25" i="77"/>
  <c r="BV25" i="77"/>
  <c r="CF25" i="77"/>
  <c r="CA25" i="77"/>
  <c r="BQ25" i="77"/>
  <c r="BR25" i="77"/>
  <c r="CB25" i="77"/>
  <c r="BW25" i="77"/>
  <c r="CD25" i="77"/>
  <c r="BY25" i="77"/>
  <c r="BX25" i="77"/>
  <c r="BS25" i="77"/>
  <c r="BZ25" i="77"/>
  <c r="BU25" i="77"/>
  <c r="BT25" i="77"/>
  <c r="BW16" i="77"/>
  <c r="BV16" i="77"/>
  <c r="CF16" i="77"/>
  <c r="CB16" i="77"/>
  <c r="BS16" i="77"/>
  <c r="BR16" i="77"/>
  <c r="BX16" i="77"/>
  <c r="BT16" i="77"/>
  <c r="CE16" i="77"/>
  <c r="CD16" i="77"/>
  <c r="BY16" i="77"/>
  <c r="CC16" i="77"/>
  <c r="CA16" i="77"/>
  <c r="BZ16" i="77"/>
  <c r="BQ16" i="77"/>
  <c r="BU16" i="77"/>
  <c r="BW23" i="77"/>
  <c r="BQ23" i="77"/>
  <c r="BR23" i="77"/>
  <c r="BX23" i="77"/>
  <c r="BS23" i="77"/>
  <c r="CD23" i="77"/>
  <c r="BU23" i="77"/>
  <c r="BT23" i="77"/>
  <c r="CE23" i="77"/>
  <c r="CC23" i="77"/>
  <c r="BZ23" i="77"/>
  <c r="CF23" i="77"/>
  <c r="CA23" i="77"/>
  <c r="BY23" i="77"/>
  <c r="BV23" i="77"/>
  <c r="CB23" i="77"/>
  <c r="BW18" i="77"/>
  <c r="BV18" i="77"/>
  <c r="CF18" i="77"/>
  <c r="CB18" i="77"/>
  <c r="BS18" i="77"/>
  <c r="BR18" i="77"/>
  <c r="BX18" i="77"/>
  <c r="BT18" i="77"/>
  <c r="CE18" i="77"/>
  <c r="CD18" i="77"/>
  <c r="BY18" i="77"/>
  <c r="CC18" i="77"/>
  <c r="CA18" i="77"/>
  <c r="BZ18" i="77"/>
  <c r="BQ18" i="77"/>
  <c r="BU18" i="77"/>
  <c r="BW24" i="77"/>
  <c r="CD24" i="77"/>
  <c r="BY24" i="77"/>
  <c r="BX24" i="77"/>
  <c r="BS24" i="77"/>
  <c r="BZ24" i="77"/>
  <c r="BQ24" i="77"/>
  <c r="BT24" i="77"/>
  <c r="CE24" i="77"/>
  <c r="CC24" i="77"/>
  <c r="BV24" i="77"/>
  <c r="CF24" i="77"/>
  <c r="CA24" i="77"/>
  <c r="BU24" i="77"/>
  <c r="BR24" i="77"/>
  <c r="CB24" i="77"/>
  <c r="CE26" i="77"/>
  <c r="CC26" i="77"/>
  <c r="BV26" i="77"/>
  <c r="CF26" i="77"/>
  <c r="CA26" i="77"/>
  <c r="BU26" i="77"/>
  <c r="BR26" i="77"/>
  <c r="CB26" i="77"/>
  <c r="BW26" i="77"/>
  <c r="CD26" i="77"/>
  <c r="BY26" i="77"/>
  <c r="BX26" i="77"/>
  <c r="BS26" i="77"/>
  <c r="BZ26" i="77"/>
  <c r="BQ26" i="77"/>
  <c r="BT26" i="77"/>
  <c r="CF14" i="77"/>
  <c r="CE14" i="77"/>
  <c r="CD14" i="77"/>
  <c r="CC14" i="77"/>
  <c r="CB14" i="77"/>
  <c r="CA14" i="77"/>
  <c r="BZ14" i="77"/>
  <c r="BY14" i="77"/>
  <c r="BX14" i="77"/>
  <c r="BW14" i="77"/>
  <c r="BV14" i="77"/>
  <c r="BU14" i="77"/>
  <c r="BT14" i="77"/>
  <c r="BS14" i="77"/>
  <c r="BR14" i="77"/>
  <c r="BQ14" i="77"/>
  <c r="CG9" i="77"/>
  <c r="AK9" i="77" s="1"/>
  <c r="AC14" i="77"/>
  <c r="AC15" i="77"/>
  <c r="AC18" i="77"/>
  <c r="U9" i="30"/>
  <c r="Z9" i="30" s="1"/>
  <c r="AC16" i="77"/>
  <c r="Z13" i="77"/>
  <c r="AB13" i="77"/>
  <c r="AA13" i="77"/>
  <c r="AB17" i="70"/>
  <c r="BK13" i="77"/>
  <c r="Y13" i="77"/>
  <c r="U11" i="30"/>
  <c r="Z11" i="30" s="1"/>
  <c r="AK34" i="77"/>
  <c r="AC9" i="77"/>
  <c r="AC10" i="77" s="1"/>
  <c r="O19" i="30" s="1"/>
  <c r="BF35" i="77"/>
  <c r="BD35" i="77"/>
  <c r="Z10" i="30"/>
  <c r="W10" i="30"/>
  <c r="X10" i="30"/>
  <c r="Y10" i="30"/>
  <c r="N106" i="30"/>
  <c r="AC25" i="77"/>
  <c r="AC19" i="77"/>
  <c r="AC22" i="77"/>
  <c r="X17" i="77"/>
  <c r="BO17" i="77" s="1"/>
  <c r="AC23" i="77"/>
  <c r="AC20" i="77"/>
  <c r="AC26" i="77"/>
  <c r="X21" i="77"/>
  <c r="BO21" i="77" s="1"/>
  <c r="AC27" i="77"/>
  <c r="AC24" i="77"/>
  <c r="N110" i="30"/>
  <c r="N107" i="30"/>
  <c r="N108" i="30"/>
  <c r="W8" i="30" l="1"/>
  <c r="X8" i="30"/>
  <c r="Y8" i="30"/>
  <c r="CG16" i="77"/>
  <c r="CM16" i="77" s="1"/>
  <c r="CE17" i="77"/>
  <c r="CD17" i="77"/>
  <c r="BY17" i="77"/>
  <c r="CC17" i="77"/>
  <c r="CA17" i="77"/>
  <c r="BZ17" i="77"/>
  <c r="BQ17" i="77"/>
  <c r="BU17" i="77"/>
  <c r="BW17" i="77"/>
  <c r="BV17" i="77"/>
  <c r="CF17" i="77"/>
  <c r="CB17" i="77"/>
  <c r="BS17" i="77"/>
  <c r="BR17" i="77"/>
  <c r="BX17" i="77"/>
  <c r="BT17" i="77"/>
  <c r="CG14" i="77"/>
  <c r="AK14" i="77" s="1"/>
  <c r="CG20" i="77"/>
  <c r="CG26" i="77"/>
  <c r="CG24" i="77"/>
  <c r="CG18" i="77"/>
  <c r="AK18" i="77" s="1"/>
  <c r="CG19" i="77"/>
  <c r="CG22" i="77"/>
  <c r="CG15" i="77"/>
  <c r="AK15" i="77" s="1"/>
  <c r="CG23" i="77"/>
  <c r="CG25" i="77"/>
  <c r="CG27" i="77"/>
  <c r="CE21" i="77"/>
  <c r="CC21" i="77"/>
  <c r="BZ21" i="77"/>
  <c r="CF21" i="77"/>
  <c r="CA21" i="77"/>
  <c r="BU21" i="77"/>
  <c r="BV21" i="77"/>
  <c r="CB21" i="77"/>
  <c r="BW21" i="77"/>
  <c r="BQ21" i="77"/>
  <c r="BR21" i="77"/>
  <c r="BX21" i="77"/>
  <c r="BS21" i="77"/>
  <c r="CD21" i="77"/>
  <c r="BY21" i="77"/>
  <c r="BT21" i="77"/>
  <c r="AE13" i="70"/>
  <c r="O12" i="30" s="1"/>
  <c r="U12" i="30" s="1"/>
  <c r="E8" i="30" s="1"/>
  <c r="CM7" i="77"/>
  <c r="CK7" i="77"/>
  <c r="CN8" i="77"/>
  <c r="AC17" i="77"/>
  <c r="CG35" i="77"/>
  <c r="W9" i="30"/>
  <c r="X9" i="30"/>
  <c r="Y9" i="30"/>
  <c r="X13" i="77"/>
  <c r="AC13" i="77" s="1"/>
  <c r="U19" i="30"/>
  <c r="I110" i="30" s="1"/>
  <c r="X11" i="30"/>
  <c r="Y11" i="30"/>
  <c r="W11" i="30"/>
  <c r="AA10" i="30"/>
  <c r="V10" i="30" s="1"/>
  <c r="D10" i="30" s="1"/>
  <c r="E16" i="41" s="1"/>
  <c r="AC21" i="77"/>
  <c r="AA8" i="30" l="1"/>
  <c r="V8" i="30" s="1"/>
  <c r="D8" i="30" s="1"/>
  <c r="E14" i="41" s="1"/>
  <c r="CN16" i="77"/>
  <c r="CL16" i="77"/>
  <c r="AK16" i="77"/>
  <c r="CO16" i="77"/>
  <c r="CI16" i="77"/>
  <c r="CK16" i="77"/>
  <c r="CJ16" i="77"/>
  <c r="CG21" i="77"/>
  <c r="CN23" i="77"/>
  <c r="CI23" i="77"/>
  <c r="CJ23" i="77"/>
  <c r="CM23" i="77"/>
  <c r="CK23" i="77"/>
  <c r="CL23" i="77"/>
  <c r="CO23" i="77"/>
  <c r="CO24" i="77"/>
  <c r="CM24" i="77"/>
  <c r="CK24" i="77"/>
  <c r="CL24" i="77"/>
  <c r="CN24" i="77"/>
  <c r="CJ24" i="77"/>
  <c r="CI24" i="77"/>
  <c r="CN15" i="77"/>
  <c r="CI15" i="77"/>
  <c r="CJ15" i="77"/>
  <c r="CM15" i="77"/>
  <c r="CK15" i="77"/>
  <c r="CL15" i="77"/>
  <c r="CO15" i="77"/>
  <c r="CI26" i="77"/>
  <c r="CJ26" i="77"/>
  <c r="CL26" i="77"/>
  <c r="CN26" i="77"/>
  <c r="CK26" i="77"/>
  <c r="CM26" i="77"/>
  <c r="CO26" i="77"/>
  <c r="CG17" i="77"/>
  <c r="AK17" i="77" s="1"/>
  <c r="CJ27" i="77"/>
  <c r="CM27" i="77"/>
  <c r="CK27" i="77"/>
  <c r="CL27" i="77"/>
  <c r="CO27" i="77"/>
  <c r="CN27" i="77"/>
  <c r="CI27" i="77"/>
  <c r="CI22" i="77"/>
  <c r="CJ22" i="77"/>
  <c r="CL22" i="77"/>
  <c r="CN22" i="77"/>
  <c r="CK22" i="77"/>
  <c r="CM22" i="77"/>
  <c r="CO22" i="77"/>
  <c r="CO20" i="77"/>
  <c r="CM20" i="77"/>
  <c r="CK20" i="77"/>
  <c r="CL20" i="77"/>
  <c r="CN20" i="77"/>
  <c r="CJ20" i="77"/>
  <c r="CI20" i="77"/>
  <c r="CI25" i="77"/>
  <c r="CJ25" i="77"/>
  <c r="CM25" i="77"/>
  <c r="CL25" i="77"/>
  <c r="CK25" i="77"/>
  <c r="CN25" i="77"/>
  <c r="CO25" i="77"/>
  <c r="CN19" i="77"/>
  <c r="CI19" i="77"/>
  <c r="CJ19" i="77"/>
  <c r="CM19" i="77"/>
  <c r="CK19" i="77"/>
  <c r="CL19" i="77"/>
  <c r="CO19" i="77"/>
  <c r="CI18" i="77"/>
  <c r="CN18" i="77"/>
  <c r="CL18" i="77"/>
  <c r="CJ18" i="77"/>
  <c r="CK18" i="77"/>
  <c r="CM18" i="77"/>
  <c r="CO18" i="77"/>
  <c r="CL14" i="77"/>
  <c r="CK14" i="77"/>
  <c r="CI14" i="77"/>
  <c r="CJ14" i="77"/>
  <c r="CM14" i="77"/>
  <c r="CO14" i="77"/>
  <c r="CN14" i="77"/>
  <c r="CL7" i="77"/>
  <c r="CJ7" i="77"/>
  <c r="CK8" i="77"/>
  <c r="CJ8" i="77"/>
  <c r="CM8" i="77"/>
  <c r="CI8" i="77"/>
  <c r="CI7" i="77"/>
  <c r="CO7" i="77"/>
  <c r="CL8" i="77"/>
  <c r="CO8" i="77"/>
  <c r="CN7" i="77"/>
  <c r="CJ6" i="77"/>
  <c r="CL6" i="77"/>
  <c r="CN6" i="77"/>
  <c r="CO6" i="77"/>
  <c r="CM6" i="77"/>
  <c r="CK6" i="77"/>
  <c r="CI6" i="77"/>
  <c r="AA9" i="30"/>
  <c r="V9" i="30" s="1"/>
  <c r="D9" i="30" s="1"/>
  <c r="E15" i="41" s="1"/>
  <c r="BO13" i="77"/>
  <c r="AA11" i="30"/>
  <c r="V11" i="30" s="1"/>
  <c r="D11" i="30" s="1"/>
  <c r="E17" i="41" s="1"/>
  <c r="AE19" i="70"/>
  <c r="AF34" i="41" s="1"/>
  <c r="G14" i="41"/>
  <c r="F110" i="30"/>
  <c r="H110" i="30"/>
  <c r="G110" i="30"/>
  <c r="U29" i="77"/>
  <c r="CA13" i="77" l="1"/>
  <c r="BZ13" i="77"/>
  <c r="BQ13" i="77"/>
  <c r="BT13" i="77"/>
  <c r="CC13" i="77"/>
  <c r="CF13" i="77"/>
  <c r="BY13" i="77"/>
  <c r="CD13" i="77"/>
  <c r="BV13" i="77"/>
  <c r="CB13" i="77"/>
  <c r="CE13" i="77"/>
  <c r="BX13" i="77"/>
  <c r="BR13" i="77"/>
  <c r="BU13" i="77"/>
  <c r="BW13" i="77"/>
  <c r="BS13" i="77"/>
  <c r="CN17" i="77"/>
  <c r="CO17" i="77"/>
  <c r="CI17" i="77"/>
  <c r="CK17" i="77"/>
  <c r="CM17" i="77"/>
  <c r="CL17" i="77"/>
  <c r="CJ17" i="77"/>
  <c r="CN21" i="77"/>
  <c r="CO21" i="77"/>
  <c r="CI21" i="77"/>
  <c r="CK21" i="77"/>
  <c r="CM21" i="77"/>
  <c r="CL21" i="77"/>
  <c r="CJ21" i="77"/>
  <c r="I122" i="30"/>
  <c r="D19" i="30" s="1"/>
  <c r="E25" i="41" s="1"/>
  <c r="I114" i="30"/>
  <c r="CO35" i="77"/>
  <c r="CK35" i="77"/>
  <c r="CN35" i="77"/>
  <c r="CJ35" i="77"/>
  <c r="CM35" i="77"/>
  <c r="CL35" i="77"/>
  <c r="AK35" i="77"/>
  <c r="CI35" i="77"/>
  <c r="CG13" i="77" l="1"/>
  <c r="AG13" i="70"/>
  <c r="E18" i="30"/>
  <c r="F24" i="41" s="1"/>
  <c r="E19" i="30"/>
  <c r="F25" i="41" s="1"/>
  <c r="D18" i="30"/>
  <c r="E24" i="41" s="1"/>
  <c r="O14" i="30" l="1"/>
  <c r="U14" i="30" s="1"/>
  <c r="E10" i="30" s="1"/>
  <c r="G16" i="41" s="1"/>
  <c r="AG19" i="70"/>
  <c r="AH34" i="41" s="1"/>
  <c r="U3" i="78"/>
  <c r="X3" i="78" s="1"/>
  <c r="AB3" i="78" s="1"/>
  <c r="AA3" i="78" l="1"/>
  <c r="Z3" i="78"/>
  <c r="Y3" i="78"/>
  <c r="AC3" i="78" l="1"/>
  <c r="Y6" i="78" s="1"/>
  <c r="AC6" i="78" s="1"/>
  <c r="AJ6" i="78" s="1"/>
  <c r="Y8" i="78"/>
  <c r="AC8" i="78" s="1"/>
  <c r="AJ8" i="78" s="1"/>
  <c r="Y9" i="78"/>
  <c r="AC9" i="78" s="1"/>
  <c r="AJ9" i="78" s="1"/>
  <c r="BT6" i="78"/>
  <c r="BU6" i="78" s="1"/>
  <c r="BT7" i="78"/>
  <c r="BU7" i="78" s="1"/>
  <c r="BT8" i="78"/>
  <c r="BU8" i="78" s="1"/>
  <c r="AE15" i="70" l="1"/>
  <c r="Q12" i="30"/>
  <c r="BX6" i="78"/>
  <c r="BW6" i="78"/>
  <c r="CB6" i="78"/>
  <c r="BU9" i="78"/>
  <c r="BU27" i="78" s="1"/>
  <c r="AJ27" i="78" s="1"/>
  <c r="CC6" i="78"/>
  <c r="BZ6" i="78"/>
  <c r="BY6" i="78"/>
  <c r="CA6" i="78"/>
  <c r="CB7" i="78"/>
  <c r="BZ7" i="78"/>
  <c r="BY7" i="78"/>
  <c r="BW7" i="78"/>
  <c r="BX7" i="78"/>
  <c r="CC7" i="78"/>
  <c r="CA7" i="78"/>
  <c r="CB8" i="78"/>
  <c r="CA8" i="78"/>
  <c r="BW8" i="78"/>
  <c r="BX8" i="78"/>
  <c r="CC8" i="78"/>
  <c r="BZ8" i="78"/>
  <c r="BY8" i="78"/>
  <c r="AH15" i="70" l="1"/>
  <c r="Q15" i="30"/>
  <c r="CJ13" i="77" l="1"/>
  <c r="CI13" i="77"/>
  <c r="CK13" i="77"/>
  <c r="CO13" i="77"/>
  <c r="CN13" i="77"/>
  <c r="AK13" i="77"/>
  <c r="CL13" i="77"/>
  <c r="CM13" i="77"/>
  <c r="BB28" i="77" l="1"/>
  <c r="BC28" i="77" s="1"/>
  <c r="BE28" i="77" s="1"/>
  <c r="BJ28" i="77" s="1"/>
  <c r="BA28" i="77"/>
  <c r="BF28" i="77"/>
  <c r="BF29" i="77" s="1"/>
  <c r="BC29" i="77" s="1"/>
  <c r="BD29" i="77" l="1"/>
  <c r="BE29" i="77"/>
  <c r="AI29" i="77" s="1"/>
  <c r="AB29" i="77" s="1"/>
  <c r="BH28" i="77"/>
  <c r="BG28" i="77"/>
  <c r="BI28" i="77"/>
  <c r="AI28" i="77"/>
  <c r="AB13" i="70" l="1"/>
  <c r="AB19" i="70" s="1"/>
  <c r="AC34" i="41" s="1"/>
  <c r="AA29" i="77"/>
  <c r="Y29" i="77"/>
  <c r="Z29" i="77"/>
  <c r="BK28" i="77"/>
  <c r="AA28" i="77"/>
  <c r="Y28" i="77"/>
  <c r="Z28" i="77"/>
  <c r="AB28" i="77"/>
  <c r="X29" i="77" l="1"/>
  <c r="AC29" i="77" s="1"/>
  <c r="X28" i="77"/>
  <c r="AC28" i="77" s="1"/>
  <c r="BO28" i="77" l="1"/>
  <c r="CE28" i="77" l="1"/>
  <c r="BY28" i="77"/>
  <c r="BR28" i="77"/>
  <c r="CF28" i="77"/>
  <c r="CA28" i="77"/>
  <c r="CD28" i="77"/>
  <c r="CC28" i="77"/>
  <c r="CB28" i="77"/>
  <c r="BW28" i="77"/>
  <c r="BZ28" i="77"/>
  <c r="BU28" i="77"/>
  <c r="BX28" i="77"/>
  <c r="BS28" i="77"/>
  <c r="BV28" i="77"/>
  <c r="BQ28" i="77"/>
  <c r="BT28" i="77"/>
  <c r="CG28" i="77" l="1"/>
  <c r="CG29" i="77" s="1"/>
  <c r="CO28" i="77" l="1"/>
  <c r="CM28" i="77"/>
  <c r="AK28" i="77"/>
  <c r="AK29" i="77"/>
  <c r="G15" i="41" s="1"/>
  <c r="CG36" i="77"/>
  <c r="CI28" i="77"/>
  <c r="CL28" i="77"/>
  <c r="CN28" i="77"/>
  <c r="CK28" i="77"/>
  <c r="CJ28" i="77"/>
  <c r="AK36" i="77" l="1"/>
  <c r="AH13" i="70" s="1"/>
  <c r="AF13" i="70"/>
  <c r="O13" i="30" s="1"/>
  <c r="U13" i="30" s="1"/>
  <c r="E9" i="30" s="1"/>
  <c r="O15" i="30" l="1"/>
  <c r="U15" i="30" s="1"/>
  <c r="E11" i="30" s="1"/>
  <c r="G17" i="41" s="1"/>
  <c r="AH19" i="70"/>
  <c r="AI34" i="41" s="1"/>
  <c r="AF19" i="70"/>
  <c r="AG34" i="41" s="1"/>
</calcChain>
</file>

<file path=xl/sharedStrings.xml><?xml version="1.0" encoding="utf-8"?>
<sst xmlns="http://schemas.openxmlformats.org/spreadsheetml/2006/main" count="2056" uniqueCount="374">
  <si>
    <t>Business</t>
  </si>
  <si>
    <t>Supplier Type</t>
  </si>
  <si>
    <t>Vulnerability to Tampering</t>
  </si>
  <si>
    <t>Considering all you know about the supplied material's characteristics, process, packaging, and transportation, how difficult would it be to "tamper" this product?</t>
  </si>
  <si>
    <t>Is this materials packaging "tamper evident"?</t>
  </si>
  <si>
    <t>Yes</t>
  </si>
  <si>
    <t>No</t>
  </si>
  <si>
    <t>Difficult</t>
  </si>
  <si>
    <t>Moderate</t>
  </si>
  <si>
    <t>Easy</t>
  </si>
  <si>
    <t>Is the supplied material sold directly from the manufacturing company or through a third party agent or broker?</t>
  </si>
  <si>
    <t>Direct</t>
  </si>
  <si>
    <t>Agent/Broker</t>
  </si>
  <si>
    <t>Is the source of the material "Foreign" or "Domestic"</t>
  </si>
  <si>
    <t>Domestic</t>
  </si>
  <si>
    <t>Foreign</t>
  </si>
  <si>
    <t>Is the source of the material "Approved"?</t>
  </si>
  <si>
    <t>Sourcing</t>
  </si>
  <si>
    <t>Transportation Complexity</t>
  </si>
  <si>
    <t>Is the supplied material shipped "Direct " from the supplying facility to the manufacturing facility?</t>
  </si>
  <si>
    <t>Is the supplied material stored in a "third" Party warehouse prior to receipt by the manufacturing location?</t>
  </si>
  <si>
    <t>Indirect</t>
  </si>
  <si>
    <t>Third Party Warehouse</t>
  </si>
  <si>
    <t>No Intermediate warehouse</t>
  </si>
  <si>
    <t>Full Load</t>
  </si>
  <si>
    <t>LTL</t>
  </si>
  <si>
    <t>Will the supplied material be shipped in one "Full Load" or will the load be less than load (Full) (LTL)?</t>
  </si>
  <si>
    <t>Manufacturing Complexity</t>
  </si>
  <si>
    <t>Closed</t>
  </si>
  <si>
    <t>Open</t>
  </si>
  <si>
    <t>Limited</t>
  </si>
  <si>
    <t>Are other allergens manufactured in the same facility as the supplied ingredient?</t>
  </si>
  <si>
    <t>Are sensitive or high risk products processed in the same facility as the supplied ingredient?</t>
  </si>
  <si>
    <t>Are other allergens manufactured on the same production line as the supplied ingredient?</t>
  </si>
  <si>
    <t>Are sensitive or high risk products processed on the same production line as the supplied ingredient?</t>
  </si>
  <si>
    <t>Is the supplied material subject to abuse (temperature, humidity, etc.)  during transportation?</t>
  </si>
  <si>
    <t>Manufacturing Exposure</t>
  </si>
  <si>
    <t>Tamperability</t>
  </si>
  <si>
    <t>Does the material employ "Primary" packaging only or does it utilize a "Secondary" package also?</t>
  </si>
  <si>
    <t>Secondary</t>
  </si>
  <si>
    <t>Are there special regulatory requirements of this material?</t>
  </si>
  <si>
    <t>Total</t>
  </si>
  <si>
    <t>Overall Material Risk</t>
  </si>
  <si>
    <t>Supplier:</t>
  </si>
  <si>
    <t>Material Type:</t>
  </si>
  <si>
    <t>Material:</t>
  </si>
  <si>
    <t>Packaging Material</t>
  </si>
  <si>
    <t>Service</t>
  </si>
  <si>
    <t>Ingredient</t>
  </si>
  <si>
    <t>Significant</t>
  </si>
  <si>
    <t>Low</t>
  </si>
  <si>
    <t>Audit / Regulatory History</t>
  </si>
  <si>
    <t>Overall Supplier Risk</t>
  </si>
  <si>
    <t>Category</t>
  </si>
  <si>
    <t>Assessment</t>
  </si>
  <si>
    <t>S</t>
  </si>
  <si>
    <t>M</t>
  </si>
  <si>
    <t>L</t>
  </si>
  <si>
    <t>Audit Regulatory History</t>
  </si>
  <si>
    <t>Is the manufacturing facility GFSI certified?</t>
  </si>
  <si>
    <t>Has the Manufacturing Facility be audited within the last 12 months?</t>
  </si>
  <si>
    <t>NA - GFSI Cert</t>
  </si>
  <si>
    <t>Does the Manufacturing Facility plan to become GFSI certified within the next 9 months?</t>
  </si>
  <si>
    <t>Has the Manufacturing Facility be audited by a Third Party?</t>
  </si>
  <si>
    <t>Regulatory History</t>
  </si>
  <si>
    <t>Audit History</t>
  </si>
  <si>
    <t>2 or more</t>
  </si>
  <si>
    <t>Has the facility had 1 or more Class 1 recalls within the last 24 months?</t>
  </si>
  <si>
    <t>How many Class II recalls or Class III recalls has the facility experienced within the last 24 months?</t>
  </si>
  <si>
    <t>How many withdrawals has the facility experienced within the last 24 months?</t>
  </si>
  <si>
    <t>How would the manufacturing facilities security practices be characterized?</t>
  </si>
  <si>
    <t>How would the manufacturing facilities environmental monitoring program be characterized?</t>
  </si>
  <si>
    <t>Strong</t>
  </si>
  <si>
    <t>Weak</t>
  </si>
  <si>
    <t>Aggressive</t>
  </si>
  <si>
    <t>Adequate</t>
  </si>
  <si>
    <t>None or Weak</t>
  </si>
  <si>
    <t>Programs</t>
  </si>
  <si>
    <t>Cooperative</t>
  </si>
  <si>
    <t>Moderately Cooperative</t>
  </si>
  <si>
    <t>Uncooperative</t>
  </si>
  <si>
    <t>How would the facilities willingness  to share data be characterized?</t>
  </si>
  <si>
    <t>Far Removed</t>
  </si>
  <si>
    <t>Critical</t>
  </si>
  <si>
    <t>Labor History</t>
  </si>
  <si>
    <t>Is the supplier's history of labor relations stable, unstable, or unknown?</t>
  </si>
  <si>
    <t>Stable</t>
  </si>
  <si>
    <t>Unstable</t>
  </si>
  <si>
    <t>Unknown</t>
  </si>
  <si>
    <t>Creditworthiness</t>
  </si>
  <si>
    <t>What is the change in the supplier's creditworthiness (Improved, Slight Decline, Significant Decline)?</t>
  </si>
  <si>
    <t>Improved</t>
  </si>
  <si>
    <t>Slight Decline</t>
  </si>
  <si>
    <t>Significant Decline</t>
  </si>
  <si>
    <t>Sole</t>
  </si>
  <si>
    <t>Few</t>
  </si>
  <si>
    <t>Many</t>
  </si>
  <si>
    <t>Single</t>
  </si>
  <si>
    <t>Several</t>
  </si>
  <si>
    <t>Technical Resources</t>
  </si>
  <si>
    <t>Good</t>
  </si>
  <si>
    <t>Equipment / Processes</t>
  </si>
  <si>
    <t>What is the evaluation of the supplier's  technical resources needed to implement and support the Food Safety program?</t>
  </si>
  <si>
    <t>Appropriate</t>
  </si>
  <si>
    <t>What is the evaluation of the supplier's  construction, layout, and design needed to promote the Food Safety program?</t>
  </si>
  <si>
    <t>Construction</t>
  </si>
  <si>
    <t>Automated</t>
  </si>
  <si>
    <t>Mixture</t>
  </si>
  <si>
    <t>Manual</t>
  </si>
  <si>
    <t>Highly Developed</t>
  </si>
  <si>
    <t>Product/Package Environment</t>
  </si>
  <si>
    <t>Food Safety Climate</t>
  </si>
  <si>
    <t>1.  Product Package Environment</t>
  </si>
  <si>
    <t>2.  Audit/Regulatory/Food Safety History</t>
  </si>
  <si>
    <t>3.  Food Safety Climate</t>
  </si>
  <si>
    <t>What was the last GFSI Audit score?  {0.00 to 1.00}</t>
  </si>
  <si>
    <t>Intrinsic Risk</t>
  </si>
  <si>
    <t>Likelihood of Occurrence</t>
  </si>
  <si>
    <t>Consequence</t>
  </si>
  <si>
    <t>Hazard Level</t>
  </si>
  <si>
    <t>Potential Hazard</t>
  </si>
  <si>
    <t>LOO</t>
  </si>
  <si>
    <t>Csq</t>
  </si>
  <si>
    <t>Sum</t>
  </si>
  <si>
    <t>Biological</t>
  </si>
  <si>
    <t>Common</t>
  </si>
  <si>
    <t>Serious</t>
  </si>
  <si>
    <t>pH</t>
  </si>
  <si>
    <t>Parasites</t>
  </si>
  <si>
    <t>Not Likely</t>
  </si>
  <si>
    <t>Insignificant</t>
  </si>
  <si>
    <t>Other</t>
  </si>
  <si>
    <t xml:space="preserve"> </t>
  </si>
  <si>
    <t>Chemical</t>
  </si>
  <si>
    <r>
      <t>Antibiotic (</t>
    </r>
    <r>
      <rPr>
        <sz val="20"/>
        <color indexed="8"/>
        <rFont val="Times New Roman"/>
        <family val="1"/>
      </rPr>
      <t>Beta lactams</t>
    </r>
    <r>
      <rPr>
        <b/>
        <sz val="20"/>
        <color indexed="8"/>
        <rFont val="Calibri"/>
        <family val="2"/>
      </rPr>
      <t>)</t>
    </r>
  </si>
  <si>
    <t>Possible</t>
  </si>
  <si>
    <r>
      <t>Natural Toxins (</t>
    </r>
    <r>
      <rPr>
        <sz val="20"/>
        <color indexed="10"/>
        <rFont val="Calibri"/>
        <family val="2"/>
      </rPr>
      <t>Aflatoxin, Patulin, etc.</t>
    </r>
    <r>
      <rPr>
        <b/>
        <sz val="20"/>
        <color indexed="10"/>
        <rFont val="Calibri"/>
        <family val="2"/>
      </rPr>
      <t>)</t>
    </r>
  </si>
  <si>
    <t>Remote</t>
  </si>
  <si>
    <t>Pesticides</t>
  </si>
  <si>
    <t>Allergen</t>
  </si>
  <si>
    <t>Milk</t>
  </si>
  <si>
    <t>Soy</t>
  </si>
  <si>
    <t>Peanuts</t>
  </si>
  <si>
    <t>Tree Nuts</t>
  </si>
  <si>
    <t>Wheat</t>
  </si>
  <si>
    <t>Residual Risk</t>
  </si>
  <si>
    <t>Egg</t>
  </si>
  <si>
    <t>Fish</t>
  </si>
  <si>
    <t>Crustacean</t>
  </si>
  <si>
    <t>Metal</t>
  </si>
  <si>
    <t>Other Foreign Material</t>
  </si>
  <si>
    <t>Radiological</t>
  </si>
  <si>
    <t>Decomposition</t>
  </si>
  <si>
    <t>I</t>
  </si>
  <si>
    <t>H</t>
  </si>
  <si>
    <t>Medium</t>
  </si>
  <si>
    <t>High</t>
  </si>
  <si>
    <t>Nominal</t>
  </si>
  <si>
    <t>II</t>
  </si>
  <si>
    <t>III</t>
  </si>
  <si>
    <t>IV</t>
  </si>
  <si>
    <t>Equipment</t>
  </si>
  <si>
    <t>Not Applicable</t>
  </si>
  <si>
    <t>Zone 4 or 5:  Outside Process / Package Areas</t>
  </si>
  <si>
    <t>Zone 1</t>
  </si>
  <si>
    <t>Zone 4</t>
  </si>
  <si>
    <t>Zone 3</t>
  </si>
  <si>
    <t>Zone 2</t>
  </si>
  <si>
    <t>Supplier Risk Assessment:</t>
  </si>
  <si>
    <t>Intrinsic</t>
  </si>
  <si>
    <t>Residual</t>
  </si>
  <si>
    <t>Unapproved Food &amp; Color Additives</t>
  </si>
  <si>
    <t>Physical</t>
  </si>
  <si>
    <r>
      <t>Antibiotic (</t>
    </r>
    <r>
      <rPr>
        <sz val="14"/>
        <color indexed="8"/>
        <rFont val="Times New Roman"/>
        <family val="1"/>
      </rPr>
      <t>Beta lactams</t>
    </r>
    <r>
      <rPr>
        <b/>
        <sz val="14"/>
        <color indexed="8"/>
        <rFont val="Calibri"/>
        <family val="2"/>
      </rPr>
      <t>)</t>
    </r>
  </si>
  <si>
    <t>Material Description</t>
  </si>
  <si>
    <t>Supplier</t>
  </si>
  <si>
    <t>Residual Material Risk</t>
  </si>
  <si>
    <t>Group I</t>
  </si>
  <si>
    <t>Group II</t>
  </si>
  <si>
    <t>Group III</t>
  </si>
  <si>
    <t>Potential Material Hazards</t>
  </si>
  <si>
    <t>Group</t>
  </si>
  <si>
    <t>1.</t>
  </si>
  <si>
    <t>2.</t>
  </si>
  <si>
    <t>3.</t>
  </si>
  <si>
    <t>Product Package Environment</t>
  </si>
  <si>
    <t>Audit / Regulatory / Food Safety History</t>
  </si>
  <si>
    <t>Product Package Risk</t>
  </si>
  <si>
    <t>Combined Risk</t>
  </si>
  <si>
    <t>Location</t>
  </si>
  <si>
    <t>Supplier Information</t>
  </si>
  <si>
    <t>Address:</t>
  </si>
  <si>
    <t>City, State</t>
  </si>
  <si>
    <t>Material and Supplier Risk Calculator</t>
  </si>
  <si>
    <t>Navigator Page</t>
  </si>
  <si>
    <t>Name</t>
  </si>
  <si>
    <t>Description</t>
  </si>
  <si>
    <t>Function</t>
  </si>
  <si>
    <t>GPS</t>
  </si>
  <si>
    <t>Dash Board</t>
  </si>
  <si>
    <t>Summarize workbook results in a "Dash Board" format, input material type (Ingredient, Packaging, Equipment, Service, or Other) and where to input general supplier information.</t>
  </si>
  <si>
    <t>Summary and general input of data.</t>
  </si>
  <si>
    <t>Pkg Mat</t>
  </si>
  <si>
    <t>1.  Prod Pkg</t>
  </si>
  <si>
    <t>3.  Climate</t>
  </si>
  <si>
    <t>2.  Audit Reg</t>
  </si>
  <si>
    <t>Other Materials</t>
  </si>
  <si>
    <t>Services used in the facility (Pest Control, Janitorial, etc.)</t>
  </si>
  <si>
    <t>Process and Packaging Equipment (Filler, Processor, etc.)</t>
  </si>
  <si>
    <t>Packaging Material (Paperboard cartons, Plastic bottles, etc.)</t>
  </si>
  <si>
    <t>Input Other Material Hazards and Other Material Grouping information.</t>
  </si>
  <si>
    <t>Input Service Hazards and Service Grouping information.</t>
  </si>
  <si>
    <t>Input Equipment Hazards and Equipment Grouping information.</t>
  </si>
  <si>
    <t>Input Packaging Material Hazards and Packaging Material Grouping information.</t>
  </si>
  <si>
    <t>Input Ingredient Hazards and Ingredient Grouping information.</t>
  </si>
  <si>
    <t>Ingredients (Raw Milk, Salt, NFDM Powder, etc.)</t>
  </si>
  <si>
    <t>Input Supplier Audit and Regulatory history.</t>
  </si>
  <si>
    <t>Input Supplier Product / Package environment information.</t>
  </si>
  <si>
    <t>Input Supplier Business Climate that may affect food safety.</t>
  </si>
  <si>
    <t>The following is a listing and description of the different tabs in this workbook.</t>
  </si>
  <si>
    <r>
      <t xml:space="preserve">Help navigate throughout the workbook.  Use </t>
    </r>
    <r>
      <rPr>
        <b/>
        <sz val="14"/>
        <color indexed="12"/>
        <rFont val="Calibri"/>
        <family val="2"/>
      </rPr>
      <t>GPS</t>
    </r>
    <r>
      <rPr>
        <b/>
        <sz val="10"/>
        <color indexed="8"/>
        <rFont val="Calibri"/>
        <family val="2"/>
      </rPr>
      <t xml:space="preserve"> button on each worksheet to return to this worksheet.</t>
    </r>
  </si>
  <si>
    <t>Zone 1:  Product Contact (packaging material in direct contact with food)</t>
  </si>
  <si>
    <t>Zone 2:  If packaging material is not product contact is the packaging material within 12 inches of direct food contact?</t>
  </si>
  <si>
    <t>Minor</t>
  </si>
  <si>
    <t>Major</t>
  </si>
  <si>
    <t>Dashboard</t>
  </si>
  <si>
    <t>Ing</t>
  </si>
  <si>
    <t>Pkg</t>
  </si>
  <si>
    <t>Eq</t>
  </si>
  <si>
    <t>Srv</t>
  </si>
  <si>
    <t>Oth</t>
  </si>
  <si>
    <t>Prod</t>
  </si>
  <si>
    <t>Reg</t>
  </si>
  <si>
    <t>Clm</t>
  </si>
  <si>
    <t>Food Safety History</t>
  </si>
  <si>
    <t>Food Safety</t>
  </si>
  <si>
    <t>How many Food Safety complaints has the facility had within 12 months?</t>
  </si>
  <si>
    <t>Vegetative Pathogens / Spores</t>
  </si>
  <si>
    <t>Primary Only</t>
  </si>
  <si>
    <t>Bulk Tanker</t>
  </si>
  <si>
    <t>Manufacturing / Processing Complexity</t>
  </si>
  <si>
    <t>Overall Supplier Score</t>
  </si>
  <si>
    <t>Ingredient, Packaging Material, Equipment, Service or Other</t>
  </si>
  <si>
    <t>Comments or Notes</t>
  </si>
  <si>
    <t>How many FDA Form 483s or Regulatory Findings has the facility been issued within 12 months?</t>
  </si>
  <si>
    <t>Audit / Food Safety /  Regulatory History</t>
  </si>
  <si>
    <t>Notes Comments</t>
  </si>
  <si>
    <t>Worksheet to add Notes or Comments</t>
  </si>
  <si>
    <t>Provide direction or reason for making choice on a particular item.</t>
  </si>
  <si>
    <t>Comment</t>
  </si>
  <si>
    <t>Negligible</t>
  </si>
  <si>
    <t>Would these Food Safety Complaints be characterized as Minor, Major, or Significant?</t>
  </si>
  <si>
    <t>What is the evaluation of the supplier's  sophistication of equipment / processes needed to support the Food Safety program?</t>
  </si>
  <si>
    <t>Is the manufacturing operation essentially "Automated" where all processes are automated, "Manual" where all processes are essentially completed by "hand", or a "Mixture" of both automated and manual.</t>
  </si>
  <si>
    <t>Product For Resale</t>
  </si>
  <si>
    <t>Has the Manufacturing Facility been audited by a Third Party?</t>
  </si>
  <si>
    <t>Has the Manufacturing Facility been audited within the last 12 months?</t>
  </si>
  <si>
    <t>Zone 3:  Is this packaging material used in the same room or vicinity of food?</t>
  </si>
  <si>
    <t>p</t>
  </si>
  <si>
    <t>Assessment Completed By:</t>
  </si>
  <si>
    <t>Date of Completion:</t>
  </si>
  <si>
    <t>Has a Third Party Audit identified significant deficiencies?</t>
  </si>
  <si>
    <t>Have critical non conformance / Hold issues been identified?</t>
  </si>
  <si>
    <r>
      <t xml:space="preserve">How many Food Safety complaints </t>
    </r>
    <r>
      <rPr>
        <sz val="11"/>
        <color theme="1"/>
        <rFont val="Calibri"/>
        <family val="2"/>
        <scheme val="minor"/>
      </rPr>
      <t>has the facility had within 12 months?</t>
    </r>
  </si>
  <si>
    <r>
      <t xml:space="preserve">How many FDA Form 483s or </t>
    </r>
    <r>
      <rPr>
        <sz val="11"/>
        <color indexed="8"/>
        <rFont val="Calibri"/>
        <family val="2"/>
      </rPr>
      <t xml:space="preserve">significant </t>
    </r>
    <r>
      <rPr>
        <sz val="11"/>
        <color theme="1"/>
        <rFont val="Calibri"/>
        <family val="2"/>
        <scheme val="minor"/>
      </rPr>
      <t xml:space="preserve">Regulatory </t>
    </r>
    <r>
      <rPr>
        <sz val="11"/>
        <color indexed="8"/>
        <rFont val="Calibri"/>
        <family val="2"/>
      </rPr>
      <t>(i.e. USDA)</t>
    </r>
    <r>
      <rPr>
        <sz val="11"/>
        <color theme="1"/>
        <rFont val="Calibri"/>
        <family val="2"/>
        <scheme val="minor"/>
      </rPr>
      <t xml:space="preserve"> Findings has the facility been issued within 12 months?</t>
    </r>
  </si>
  <si>
    <r>
      <t xml:space="preserve">What is the evaluation of the supplier's  technical resources </t>
    </r>
    <r>
      <rPr>
        <sz val="11"/>
        <color indexed="8"/>
        <rFont val="Calibri"/>
        <family val="2"/>
      </rPr>
      <t xml:space="preserve">/ manufacturing experience </t>
    </r>
    <r>
      <rPr>
        <sz val="11"/>
        <color theme="1"/>
        <rFont val="Calibri"/>
        <family val="2"/>
        <scheme val="minor"/>
      </rPr>
      <t>needed to implement and support the Food Safety program?</t>
    </r>
  </si>
  <si>
    <t>Happy Cow Dairy</t>
  </si>
  <si>
    <t>Vegetative Pathogens / Spores*</t>
  </si>
  <si>
    <t>PFR</t>
  </si>
  <si>
    <t>Product for Resale</t>
  </si>
  <si>
    <t>Action Plan</t>
  </si>
  <si>
    <t>Worksheet to add develop action plan.</t>
  </si>
  <si>
    <t>Provide a worksheet to help develop an Action Plan needed to correct or mitigate a situation.</t>
  </si>
  <si>
    <t>Short Term:</t>
  </si>
  <si>
    <t>Immediate:</t>
  </si>
  <si>
    <t>Long Term:</t>
  </si>
  <si>
    <t>TBD</t>
  </si>
  <si>
    <t>History</t>
  </si>
  <si>
    <t>Worksheet to develop action plan.</t>
  </si>
  <si>
    <t>Provide a worksheet to help develop a History page to document changes.</t>
  </si>
  <si>
    <t>Notes</t>
  </si>
  <si>
    <t>Act Pln</t>
  </si>
  <si>
    <t>Hist</t>
  </si>
  <si>
    <t>No Change</t>
  </si>
  <si>
    <t>Risk Assessment Review History</t>
  </si>
  <si>
    <t>#</t>
  </si>
  <si>
    <t>Change</t>
  </si>
  <si>
    <t>Department</t>
  </si>
  <si>
    <t>Supply Quality</t>
  </si>
  <si>
    <t>Procurement</t>
  </si>
  <si>
    <t>Will the material be manufactured in a "Closed" system with no exposure to environment (cream, milk, etc.)), an "Open" system with extended exposure to the environment (brine tank, cheese vat, etc.) or "Limited" exposure to the environment (shredding, slicing, etc.)?</t>
  </si>
  <si>
    <t>Product purchased from outside to be sold through to the retail market.</t>
  </si>
  <si>
    <t>SME</t>
  </si>
  <si>
    <t>Material Biological Group</t>
  </si>
  <si>
    <t>Material Chemical Group</t>
  </si>
  <si>
    <t>Program</t>
  </si>
  <si>
    <t>Detection</t>
  </si>
  <si>
    <t>Sensitivity</t>
  </si>
  <si>
    <t>Limit</t>
  </si>
  <si>
    <t>Effect</t>
  </si>
  <si>
    <t>Test</t>
  </si>
  <si>
    <t>Group IV</t>
  </si>
  <si>
    <t>Reduce</t>
  </si>
  <si>
    <t>Detect</t>
  </si>
  <si>
    <t>Prevent</t>
  </si>
  <si>
    <t>Threshold &gt;</t>
  </si>
  <si>
    <t>Limit &gt;</t>
  </si>
  <si>
    <t>Limit - Threshold &gt;</t>
  </si>
  <si>
    <t>Other Allergen</t>
  </si>
  <si>
    <t>Aw</t>
  </si>
  <si>
    <t>Kill</t>
  </si>
  <si>
    <t>Group ?</t>
  </si>
  <si>
    <t>Overall Biological Intrinsic</t>
  </si>
  <si>
    <t>Hazard Score</t>
  </si>
  <si>
    <t>Group Score</t>
  </si>
  <si>
    <t>Overall Chemical Hazard</t>
  </si>
  <si>
    <t>Biological Material Risk</t>
  </si>
  <si>
    <t>Chemical Material Risk</t>
  </si>
  <si>
    <t>Physical Material Risk</t>
  </si>
  <si>
    <t>Biological Group</t>
  </si>
  <si>
    <t>Biological Hazard</t>
  </si>
  <si>
    <t>Chemical Hazard</t>
  </si>
  <si>
    <t>Kill Step?</t>
  </si>
  <si>
    <t>Overall Physical Hazard</t>
  </si>
  <si>
    <t>Physical Hazard</t>
  </si>
  <si>
    <t>Chemical Group</t>
  </si>
  <si>
    <t>Physical Group</t>
  </si>
  <si>
    <r>
      <t>Natural Toxins (</t>
    </r>
    <r>
      <rPr>
        <sz val="14"/>
        <color theme="1"/>
        <rFont val="Calibri"/>
        <family val="2"/>
      </rPr>
      <t>Aflatoxin</t>
    </r>
    <r>
      <rPr>
        <b/>
        <sz val="14"/>
        <color theme="1"/>
        <rFont val="Calibri"/>
        <family val="2"/>
      </rPr>
      <t>)</t>
    </r>
  </si>
  <si>
    <t>Password = hometown3</t>
  </si>
  <si>
    <t>Biological Residual Risk</t>
  </si>
  <si>
    <t>Chemical Residual Risk</t>
  </si>
  <si>
    <t>Physical Residual Risk</t>
  </si>
  <si>
    <t>Overall Residual Risk</t>
  </si>
  <si>
    <t>Material Groups</t>
  </si>
  <si>
    <t>Combo</t>
  </si>
  <si>
    <t>Residual Score</t>
  </si>
  <si>
    <t>High (3)</t>
  </si>
  <si>
    <t>Medium (2)</t>
  </si>
  <si>
    <t>Low (1)</t>
  </si>
  <si>
    <t>Insignificant (0)</t>
  </si>
  <si>
    <t>Max</t>
  </si>
  <si>
    <t>Adjust</t>
  </si>
  <si>
    <t>Overall Group Calc</t>
  </si>
  <si>
    <t>None</t>
  </si>
  <si>
    <t>Risk</t>
  </si>
  <si>
    <t>Material Physical Group</t>
  </si>
  <si>
    <t>Package Material Grouping</t>
  </si>
  <si>
    <t>1234 Milky Way</t>
  </si>
  <si>
    <t>New Town, USA</t>
  </si>
  <si>
    <t>Zone 2:  Is equipment within 12 inches of direct food contact?</t>
  </si>
  <si>
    <t>Zone 3:  Is equipment used in the same room or vicinity of food?</t>
  </si>
  <si>
    <t>Zone 1:  Is equipment in direct contact with food)</t>
  </si>
  <si>
    <t>Zone 1:  Is service performed on direct contact with food?</t>
  </si>
  <si>
    <t>Zone 2:  Is service performed within 12 inches of direct food contact?</t>
  </si>
  <si>
    <t>Zone 3:  Is service performend in the same room or vicinity of food?</t>
  </si>
  <si>
    <t>Zone 1:  Direct contact with food?</t>
  </si>
  <si>
    <t>Zone 2:  Within 12 inches of direct food contact?</t>
  </si>
  <si>
    <t>Zone 3:  Same room or vicinity of food?</t>
  </si>
  <si>
    <t>Default</t>
  </si>
  <si>
    <t>cu</t>
  </si>
  <si>
    <t>Eqpmnt</t>
  </si>
  <si>
    <t>Hzd Level</t>
  </si>
  <si>
    <t>Adjust Score</t>
  </si>
  <si>
    <t>Jim Mueller</t>
  </si>
  <si>
    <r>
      <t>Water Activity (A</t>
    </r>
    <r>
      <rPr>
        <b/>
        <vertAlign val="subscript"/>
        <sz val="12"/>
        <color rgb="FF0000CC"/>
        <rFont val="Calibri"/>
        <family val="2"/>
        <scheme val="minor"/>
      </rPr>
      <t>w</t>
    </r>
    <r>
      <rPr>
        <b/>
        <sz val="12"/>
        <color rgb="FF0000CC"/>
        <rFont val="Calibri"/>
        <family val="2"/>
        <scheme val="minor"/>
      </rPr>
      <t>)</t>
    </r>
  </si>
  <si>
    <r>
      <t>Antibiotic (</t>
    </r>
    <r>
      <rPr>
        <sz val="10"/>
        <color indexed="8"/>
        <rFont val="Times New Roman"/>
        <family val="1"/>
      </rPr>
      <t>Beta lactams</t>
    </r>
    <r>
      <rPr>
        <b/>
        <sz val="10"/>
        <color indexed="8"/>
        <rFont val="Calibri"/>
        <family val="2"/>
      </rPr>
      <t>)</t>
    </r>
  </si>
  <si>
    <r>
      <t>Natural Toxins (</t>
    </r>
    <r>
      <rPr>
        <sz val="10"/>
        <color indexed="8"/>
        <rFont val="Calibri"/>
        <family val="2"/>
      </rPr>
      <t>Aflatoxin,</t>
    </r>
    <r>
      <rPr>
        <b/>
        <sz val="10"/>
        <color rgb="FFFF0000"/>
        <rFont val="Calibri"/>
        <family val="2"/>
      </rPr>
      <t xml:space="preserve"> Patulin</t>
    </r>
    <r>
      <rPr>
        <sz val="10"/>
        <color indexed="8"/>
        <rFont val="Calibri"/>
        <family val="2"/>
      </rPr>
      <t>, etc.</t>
    </r>
    <r>
      <rPr>
        <b/>
        <sz val="10"/>
        <color indexed="8"/>
        <rFont val="Calibri"/>
        <family val="2"/>
      </rPr>
      <t>)</t>
    </r>
  </si>
  <si>
    <t>Other Grouping</t>
  </si>
  <si>
    <t>Service Grouping</t>
  </si>
  <si>
    <t>Equipment Grouping</t>
  </si>
  <si>
    <t>Product for Resale Grouping</t>
  </si>
  <si>
    <t>Raw Milk</t>
  </si>
  <si>
    <t>Ingredient Grouping</t>
  </si>
  <si>
    <t>Password = Jim Mueller Password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</si>
</sst>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mmmm\ d\,\ yyyy;@"/>
    <numFmt numFmtId="166" formatCode="[$-409]dd\-mmm\-yy;@"/>
    <numFmt numFmtId="167" formatCode="0.0"/>
    <numFmt numFmtId="168" formatCode="0.00_);[Red]\(0.00\)"/>
    <numFmt numFmtId="169" formatCode="0_);[Red]\(0\)"/>
  </numFmts>
  <fonts count="125" x14ac:knownFonts="1">
    <font>
      <sz val="11"/>
      <color theme="1"/>
      <name val="Calibri"/>
      <family val="2"/>
      <scheme val="minor"/>
    </font>
    <font>
      <sz val="10"/>
      <name val="Arial"/>
      <family val="2"/>
    </font>
    <font>
      <b/>
      <sz val="20"/>
      <color indexed="8"/>
      <name val="Calibri"/>
      <family val="2"/>
    </font>
    <font>
      <b/>
      <sz val="20"/>
      <color indexed="10"/>
      <name val="Calibri"/>
      <family val="2"/>
    </font>
    <font>
      <b/>
      <sz val="10"/>
      <color indexed="8"/>
      <name val="Calibri"/>
      <family val="2"/>
    </font>
    <font>
      <sz val="20"/>
      <color indexed="8"/>
      <name val="Times New Roman"/>
      <family val="1"/>
    </font>
    <font>
      <sz val="20"/>
      <color indexed="10"/>
      <name val="Calibri"/>
      <family val="2"/>
    </font>
    <font>
      <b/>
      <sz val="14"/>
      <color indexed="12"/>
      <name val="Calibri"/>
      <family val="2"/>
    </font>
    <font>
      <sz val="14"/>
      <color indexed="8"/>
      <name val="Times New Roman"/>
      <family val="1"/>
    </font>
    <font>
      <b/>
      <sz val="14"/>
      <color indexed="8"/>
      <name val="Calibri"/>
      <family val="2"/>
    </font>
    <font>
      <sz val="16"/>
      <name val="Times New Roman"/>
      <family val="1"/>
    </font>
    <font>
      <b/>
      <sz val="36"/>
      <name val="Times New Roman"/>
      <family val="1"/>
    </font>
    <font>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2"/>
      <color theme="5" tint="-0.499984740745262"/>
      <name val="Calibri"/>
      <family val="2"/>
      <scheme val="minor"/>
    </font>
    <font>
      <b/>
      <sz val="16"/>
      <color theme="1"/>
      <name val="Calibri"/>
      <family val="2"/>
      <scheme val="minor"/>
    </font>
    <font>
      <b/>
      <sz val="14"/>
      <color rgb="FFFFFF00"/>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b/>
      <sz val="18"/>
      <color theme="4" tint="-0.249977111117893"/>
      <name val="Calibri"/>
      <family val="2"/>
      <scheme val="minor"/>
    </font>
    <font>
      <b/>
      <sz val="12"/>
      <color theme="4" tint="0.39997558519241921"/>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1"/>
      <color theme="2" tint="-0.749992370372631"/>
      <name val="Calibri"/>
      <family val="2"/>
      <scheme val="minor"/>
    </font>
    <font>
      <b/>
      <sz val="22"/>
      <color theme="1"/>
      <name val="Calibri"/>
      <family val="2"/>
      <scheme val="minor"/>
    </font>
    <font>
      <sz val="22"/>
      <color theme="1"/>
      <name val="Calibri"/>
      <family val="2"/>
      <scheme val="minor"/>
    </font>
    <font>
      <b/>
      <sz val="20"/>
      <color theme="1"/>
      <name val="Calibri"/>
      <family val="2"/>
      <scheme val="minor"/>
    </font>
    <font>
      <b/>
      <sz val="22"/>
      <color rgb="FF0000CC"/>
      <name val="Calibri"/>
      <family val="2"/>
      <scheme val="minor"/>
    </font>
    <font>
      <b/>
      <sz val="20"/>
      <color rgb="FFFF0000"/>
      <name val="Calibri"/>
      <family val="2"/>
    </font>
    <font>
      <b/>
      <sz val="10"/>
      <color theme="1"/>
      <name val="Calibri"/>
      <family val="2"/>
      <scheme val="minor"/>
    </font>
    <font>
      <b/>
      <sz val="20"/>
      <color rgb="FFFF0000"/>
      <name val="Calibri"/>
      <family val="2"/>
      <scheme val="minor"/>
    </font>
    <font>
      <sz val="14"/>
      <name val="Calibri"/>
      <family val="2"/>
      <scheme val="minor"/>
    </font>
    <font>
      <b/>
      <sz val="14"/>
      <color rgb="FF0000CC"/>
      <name val="Calibri"/>
      <family val="2"/>
      <scheme val="minor"/>
    </font>
    <font>
      <sz val="20"/>
      <color theme="1"/>
      <name val="Calibri"/>
      <family val="2"/>
      <scheme val="minor"/>
    </font>
    <font>
      <sz val="26"/>
      <color theme="0"/>
      <name val="Calibri"/>
      <family val="2"/>
      <scheme val="minor"/>
    </font>
    <font>
      <b/>
      <sz val="26"/>
      <color rgb="FF0000CC"/>
      <name val="Calibri"/>
      <family val="2"/>
      <scheme val="minor"/>
    </font>
    <font>
      <b/>
      <sz val="18"/>
      <color rgb="FF0000CC"/>
      <name val="Calibri"/>
      <family val="2"/>
      <scheme val="minor"/>
    </font>
    <font>
      <b/>
      <sz val="20"/>
      <color theme="0"/>
      <name val="Calibri"/>
      <family val="2"/>
      <scheme val="minor"/>
    </font>
    <font>
      <b/>
      <sz val="26"/>
      <color rgb="FFFF0000"/>
      <name val="Calibri"/>
      <family val="2"/>
      <scheme val="minor"/>
    </font>
    <font>
      <b/>
      <sz val="18"/>
      <color theme="0"/>
      <name val="Calibri"/>
      <family val="2"/>
      <scheme val="minor"/>
    </font>
    <font>
      <b/>
      <sz val="20"/>
      <color theme="1"/>
      <name val="Calibri"/>
      <family val="2"/>
    </font>
    <font>
      <b/>
      <sz val="12"/>
      <color theme="1"/>
      <name val="Calibri"/>
      <family val="2"/>
      <scheme val="minor"/>
    </font>
    <font>
      <b/>
      <sz val="14"/>
      <color rgb="FFFF0000"/>
      <name val="Calibri"/>
      <family val="2"/>
      <scheme val="minor"/>
    </font>
    <font>
      <b/>
      <sz val="14"/>
      <color theme="1"/>
      <name val="Calibri"/>
      <family val="2"/>
    </font>
    <font>
      <b/>
      <sz val="14"/>
      <color rgb="FF800000"/>
      <name val="Calibri"/>
      <family val="2"/>
      <scheme val="minor"/>
    </font>
    <font>
      <sz val="8"/>
      <color theme="1"/>
      <name val="Times New Roman"/>
      <family val="1"/>
    </font>
    <font>
      <b/>
      <sz val="16"/>
      <color rgb="FF0000CC"/>
      <name val="Calibri"/>
      <family val="2"/>
      <scheme val="minor"/>
    </font>
    <font>
      <b/>
      <sz val="11"/>
      <color rgb="FF0000CC"/>
      <name val="Calibri"/>
      <family val="2"/>
      <scheme val="minor"/>
    </font>
    <font>
      <sz val="20"/>
      <color rgb="FFFF0000"/>
      <name val="Calibri"/>
      <family val="2"/>
      <scheme val="minor"/>
    </font>
    <font>
      <b/>
      <sz val="24"/>
      <color theme="1"/>
      <name val="Calibri"/>
      <family val="2"/>
      <scheme val="minor"/>
    </font>
    <font>
      <b/>
      <sz val="14"/>
      <color theme="0"/>
      <name val="Calibri"/>
      <family val="2"/>
      <scheme val="minor"/>
    </font>
    <font>
      <b/>
      <u/>
      <sz val="11"/>
      <color theme="1"/>
      <name val="Calibri"/>
      <family val="2"/>
    </font>
    <font>
      <u/>
      <sz val="22"/>
      <color theme="0"/>
      <name val="Calibri"/>
      <family val="2"/>
    </font>
    <font>
      <b/>
      <sz val="18"/>
      <color theme="1"/>
      <name val="Times New Roman"/>
      <family val="1"/>
    </font>
    <font>
      <b/>
      <sz val="22"/>
      <color theme="0"/>
      <name val="Calibri"/>
      <family val="2"/>
      <scheme val="minor"/>
    </font>
    <font>
      <sz val="36"/>
      <name val="Calibri"/>
      <family val="2"/>
      <scheme val="minor"/>
    </font>
    <font>
      <sz val="36"/>
      <color theme="1"/>
      <name val="Calibri"/>
      <family val="2"/>
      <scheme val="minor"/>
    </font>
    <font>
      <u/>
      <sz val="11"/>
      <color theme="0"/>
      <name val="Calibri"/>
      <family val="2"/>
    </font>
    <font>
      <u/>
      <sz val="9"/>
      <color theme="0"/>
      <name val="Calibri"/>
      <family val="2"/>
    </font>
    <font>
      <b/>
      <sz val="18"/>
      <color theme="7" tint="-0.249977111117893"/>
      <name val="Calibri"/>
      <family val="2"/>
      <scheme val="minor"/>
    </font>
    <font>
      <sz val="16"/>
      <color theme="4" tint="0.59999389629810485"/>
      <name val="Times New Roman"/>
      <family val="1"/>
    </font>
    <font>
      <sz val="24"/>
      <color theme="2" tint="-0.499984740745262"/>
      <name val="Calibri"/>
      <family val="2"/>
      <scheme val="minor"/>
    </font>
    <font>
      <u/>
      <sz val="11"/>
      <color theme="1"/>
      <name val="Calibri"/>
      <family val="2"/>
    </font>
    <font>
      <b/>
      <sz val="28"/>
      <color theme="1"/>
      <name val="Calibri"/>
      <family val="2"/>
      <scheme val="minor"/>
    </font>
    <font>
      <b/>
      <sz val="26"/>
      <color theme="1"/>
      <name val="Calibri"/>
      <family val="2"/>
      <scheme val="minor"/>
    </font>
    <font>
      <b/>
      <sz val="12"/>
      <color theme="1"/>
      <name val="Calibri"/>
      <family val="2"/>
    </font>
    <font>
      <b/>
      <sz val="12"/>
      <color rgb="FFFF0000"/>
      <name val="Calibri"/>
      <family val="2"/>
      <scheme val="minor"/>
    </font>
    <font>
      <b/>
      <sz val="48"/>
      <color rgb="FFFF0000"/>
      <name val="Calibri"/>
      <family val="2"/>
      <scheme val="minor"/>
    </font>
    <font>
      <u/>
      <sz val="14"/>
      <color theme="10"/>
      <name val="Calibri"/>
      <family val="2"/>
    </font>
    <font>
      <b/>
      <sz val="16"/>
      <color theme="7" tint="-0.249977111117893"/>
      <name val="Calibri"/>
      <family val="2"/>
      <scheme val="minor"/>
    </font>
    <font>
      <b/>
      <sz val="48"/>
      <color theme="0"/>
      <name val="Calibri"/>
      <family val="2"/>
      <scheme val="minor"/>
    </font>
    <font>
      <b/>
      <sz val="36"/>
      <color theme="0"/>
      <name val="Calibri"/>
      <family val="2"/>
      <scheme val="minor"/>
    </font>
    <font>
      <sz val="28"/>
      <color theme="4" tint="-0.499984740745262"/>
      <name val="Calibri"/>
      <family val="2"/>
      <scheme val="minor"/>
    </font>
    <font>
      <b/>
      <sz val="36"/>
      <color theme="1"/>
      <name val="Calibri"/>
      <family val="2"/>
      <scheme val="minor"/>
    </font>
    <font>
      <sz val="28"/>
      <color theme="1"/>
      <name val="Calibri"/>
      <family val="2"/>
      <scheme val="minor"/>
    </font>
    <font>
      <b/>
      <sz val="36"/>
      <color rgb="FF006600"/>
      <name val="Times New Roman"/>
      <family val="1"/>
    </font>
    <font>
      <sz val="36"/>
      <color theme="1"/>
      <name val="Times New Roman"/>
      <family val="1"/>
    </font>
    <font>
      <sz val="24"/>
      <color theme="1"/>
      <name val="Calibri"/>
      <family val="2"/>
      <scheme val="minor"/>
    </font>
    <font>
      <b/>
      <sz val="20"/>
      <color rgb="FF0000CC"/>
      <name val="Calibri"/>
      <family val="2"/>
      <scheme val="minor"/>
    </font>
    <font>
      <sz val="24"/>
      <color theme="0" tint="-4.9989318521683403E-2"/>
      <name val="Calibri"/>
      <family val="2"/>
      <scheme val="minor"/>
    </font>
    <font>
      <sz val="36"/>
      <color rgb="FFFF0000"/>
      <name val="Times New Roman"/>
      <family val="1"/>
    </font>
    <font>
      <b/>
      <sz val="36"/>
      <color rgb="FF0000CC"/>
      <name val="Calibri"/>
      <family val="2"/>
      <scheme val="minor"/>
    </font>
    <font>
      <sz val="11"/>
      <color theme="2" tint="-0.499984740745262"/>
      <name val="Calibri"/>
      <family val="2"/>
      <scheme val="minor"/>
    </font>
    <font>
      <b/>
      <sz val="48"/>
      <color theme="1"/>
      <name val="Calibri"/>
      <family val="2"/>
      <scheme val="minor"/>
    </font>
    <font>
      <sz val="16"/>
      <color theme="1"/>
      <name val="Calibri"/>
      <family val="2"/>
      <scheme val="minor"/>
    </font>
    <font>
      <b/>
      <sz val="20"/>
      <color theme="7" tint="0.39997558519241921"/>
      <name val="Calibri"/>
      <family val="2"/>
      <scheme val="minor"/>
    </font>
    <font>
      <b/>
      <sz val="14"/>
      <color theme="1"/>
      <name val="Times New Roman"/>
      <family val="1"/>
    </font>
    <font>
      <sz val="14"/>
      <color theme="1"/>
      <name val="Calibri"/>
      <family val="2"/>
    </font>
    <font>
      <b/>
      <sz val="18"/>
      <color theme="3"/>
      <name val="Calibri"/>
      <family val="2"/>
      <scheme val="minor"/>
    </font>
    <font>
      <b/>
      <sz val="24"/>
      <color theme="2" tint="-0.89999084444715716"/>
      <name val="Calibri"/>
      <family val="2"/>
      <scheme val="minor"/>
    </font>
    <font>
      <b/>
      <sz val="24"/>
      <color rgb="FF0000CC"/>
      <name val="Calibri"/>
      <family val="2"/>
      <scheme val="minor"/>
    </font>
    <font>
      <b/>
      <sz val="24"/>
      <color rgb="FF0000CC"/>
      <name val="Times New Roman"/>
      <family val="1"/>
    </font>
    <font>
      <b/>
      <sz val="16"/>
      <color theme="1"/>
      <name val="Times New Roman"/>
      <family val="1"/>
    </font>
    <font>
      <b/>
      <sz val="22"/>
      <color rgb="FFFF0000"/>
      <name val="Calibri"/>
      <family val="2"/>
      <scheme val="minor"/>
    </font>
    <font>
      <b/>
      <sz val="12"/>
      <color rgb="FF006600"/>
      <name val="Calibri"/>
      <family val="2"/>
      <scheme val="minor"/>
    </font>
    <font>
      <b/>
      <sz val="16"/>
      <color rgb="FF006600"/>
      <name val="Calibri"/>
      <family val="2"/>
      <scheme val="minor"/>
    </font>
    <font>
      <b/>
      <sz val="36"/>
      <color theme="1"/>
      <name val="Times New Roman"/>
      <family val="1"/>
    </font>
    <font>
      <b/>
      <sz val="28"/>
      <color theme="0"/>
      <name val="Calibri"/>
      <family val="2"/>
      <scheme val="minor"/>
    </font>
    <font>
      <b/>
      <sz val="18"/>
      <color rgb="FFFF0000"/>
      <name val="Calibri"/>
      <family val="2"/>
      <scheme val="minor"/>
    </font>
    <font>
      <b/>
      <sz val="28"/>
      <color rgb="FFFF0000"/>
      <name val="Calibri"/>
      <family val="2"/>
      <scheme val="minor"/>
    </font>
    <font>
      <sz val="28"/>
      <color rgb="FFFF0000"/>
      <name val="Calibri"/>
      <family val="2"/>
      <scheme val="minor"/>
    </font>
    <font>
      <b/>
      <sz val="10"/>
      <color theme="1"/>
      <name val="Calibri"/>
      <family val="2"/>
    </font>
    <font>
      <u/>
      <sz val="14"/>
      <color theme="0"/>
      <name val="Calibri"/>
      <family val="2"/>
    </font>
    <font>
      <b/>
      <sz val="12"/>
      <color rgb="FF0000CC"/>
      <name val="Calibri"/>
      <family val="2"/>
      <scheme val="minor"/>
    </font>
    <font>
      <b/>
      <sz val="12"/>
      <color rgb="FFFFFF99"/>
      <name val="Calibri"/>
      <family val="2"/>
      <scheme val="minor"/>
    </font>
    <font>
      <b/>
      <vertAlign val="subscript"/>
      <sz val="12"/>
      <color rgb="FF0000CC"/>
      <name val="Calibri"/>
      <family val="2"/>
      <scheme val="minor"/>
    </font>
    <font>
      <b/>
      <sz val="24"/>
      <color rgb="FF006600"/>
      <name val="Times New Roman"/>
      <family val="1"/>
    </font>
    <font>
      <sz val="10"/>
      <color indexed="8"/>
      <name val="Times New Roman"/>
      <family val="1"/>
    </font>
    <font>
      <sz val="10"/>
      <color indexed="8"/>
      <name val="Calibri"/>
      <family val="2"/>
    </font>
    <font>
      <b/>
      <sz val="10"/>
      <color rgb="FFFF0000"/>
      <name val="Calibri"/>
      <family val="2"/>
    </font>
    <font>
      <u/>
      <sz val="20"/>
      <color theme="0"/>
      <name val="Calibri"/>
      <family val="2"/>
    </font>
    <font>
      <b/>
      <sz val="24"/>
      <color theme="0"/>
      <name val="Calibri"/>
      <family val="2"/>
      <scheme val="minor"/>
    </font>
    <font>
      <b/>
      <sz val="24"/>
      <color theme="7" tint="0.39997558519241921"/>
      <name val="Calibri"/>
      <family val="2"/>
      <scheme val="minor"/>
    </font>
    <font>
      <b/>
      <sz val="20"/>
      <color theme="2" tint="-0.749992370372631"/>
      <name val="Calibri"/>
      <family val="2"/>
      <scheme val="minor"/>
    </font>
    <font>
      <b/>
      <sz val="22"/>
      <color rgb="FF006600"/>
      <name val="Times New Roman"/>
      <family val="1"/>
    </font>
    <font>
      <b/>
      <sz val="18"/>
      <color theme="2" tint="-0.749992370372631"/>
      <name val="Calibri"/>
      <family val="2"/>
      <scheme val="minor"/>
    </font>
    <font>
      <b/>
      <sz val="16"/>
      <color theme="2" tint="-0.749992370372631"/>
      <name val="Calibri"/>
      <family val="2"/>
      <scheme val="minor"/>
    </font>
    <font>
      <b/>
      <sz val="48"/>
      <color theme="4" tint="0.39997558519241921"/>
      <name val="Calibri"/>
      <family val="2"/>
      <scheme val="minor"/>
    </font>
    <font>
      <b/>
      <sz val="11"/>
      <color theme="7" tint="0.39997558519241921"/>
      <name val="Calibri"/>
      <family val="2"/>
      <scheme val="minor"/>
    </font>
    <font>
      <sz val="11"/>
      <color theme="7" tint="0.39997558519241921"/>
      <name val="Calibri"/>
      <family val="2"/>
      <scheme val="minor"/>
    </font>
  </fonts>
  <fills count="4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0000"/>
        <bgColor indexed="64"/>
      </patternFill>
    </fill>
    <fill>
      <patternFill patternType="solid">
        <fgColor theme="2" tint="-0.749992370372631"/>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660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rgb="FF00B050"/>
        <bgColor indexed="64"/>
      </patternFill>
    </fill>
    <fill>
      <patternFill patternType="solid">
        <fgColor theme="2" tint="-0.249977111117893"/>
        <bgColor indexed="64"/>
      </patternFill>
    </fill>
    <fill>
      <patternFill patternType="solid">
        <fgColor rgb="FFFFCC99"/>
        <bgColor indexed="64"/>
      </patternFill>
    </fill>
    <fill>
      <patternFill patternType="solid">
        <fgColor theme="1" tint="0.499984740745262"/>
        <bgColor indexed="64"/>
      </patternFill>
    </fill>
    <fill>
      <patternFill patternType="solid">
        <fgColor rgb="FFFF9999"/>
        <bgColor indexed="64"/>
      </patternFill>
    </fill>
    <fill>
      <patternFill patternType="solid">
        <fgColor rgb="FFFFFF99"/>
        <bgColor indexed="64"/>
      </patternFill>
    </fill>
    <fill>
      <patternFill patternType="solid">
        <fgColor rgb="FFFF6600"/>
        <bgColor indexed="64"/>
      </patternFill>
    </fill>
    <fill>
      <patternFill patternType="solid">
        <fgColor theme="7" tint="-0.249977111117893"/>
        <bgColor indexed="64"/>
      </patternFill>
    </fill>
    <fill>
      <patternFill patternType="solid">
        <fgColor rgb="FF92D050"/>
        <bgColor indexed="64"/>
      </patternFill>
    </fill>
    <fill>
      <patternFill patternType="solid">
        <fgColor rgb="FF0000CC"/>
        <bgColor indexed="64"/>
      </patternFill>
    </fill>
    <fill>
      <patternFill patternType="solid">
        <fgColor rgb="FF660066"/>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66"/>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theme="9" tint="-0.249977111117893"/>
        <bgColor indexed="64"/>
      </patternFill>
    </fill>
  </fills>
  <borders count="1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double">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ck">
        <color theme="2" tint="-0.89996032593768116"/>
      </right>
      <top/>
      <bottom/>
      <diagonal/>
    </border>
    <border>
      <left style="thin">
        <color theme="3" tint="-0.499984740745262"/>
      </left>
      <right/>
      <top style="thin">
        <color theme="3" tint="-0.499984740745262"/>
      </top>
      <bottom/>
      <diagonal/>
    </border>
    <border>
      <left/>
      <right/>
      <top style="thin">
        <color theme="3" tint="-0.499984740745262"/>
      </top>
      <bottom/>
      <diagonal/>
    </border>
    <border>
      <left/>
      <right/>
      <top/>
      <bottom style="thin">
        <color theme="3" tint="-0.499984740745262"/>
      </bottom>
      <diagonal/>
    </border>
    <border>
      <left/>
      <right style="thin">
        <color theme="5" tint="-0.499984740745262"/>
      </right>
      <top/>
      <bottom/>
      <diagonal/>
    </border>
    <border>
      <left style="thin">
        <color theme="5" tint="-0.499984740745262"/>
      </left>
      <right/>
      <top/>
      <bottom style="thick">
        <color theme="5" tint="-0.499984740745262"/>
      </bottom>
      <diagonal/>
    </border>
    <border>
      <left/>
      <right/>
      <top/>
      <bottom style="thick">
        <color theme="5" tint="-0.499984740745262"/>
      </bottom>
      <diagonal/>
    </border>
    <border>
      <left/>
      <right style="thin">
        <color theme="5" tint="-0.499984740745262"/>
      </right>
      <top/>
      <bottom style="thick">
        <color theme="5" tint="-0.499984740745262"/>
      </bottom>
      <diagonal/>
    </border>
    <border>
      <left style="thin">
        <color theme="5" tint="-0.499984740745262"/>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bottom style="thin">
        <color theme="2" tint="-0.89996032593768116"/>
      </bottom>
      <diagonal/>
    </border>
    <border>
      <left/>
      <right/>
      <top style="thin">
        <color theme="2" tint="-0.89996032593768116"/>
      </top>
      <bottom style="thin">
        <color theme="2" tint="-0.89996032593768116"/>
      </bottom>
      <diagonal/>
    </border>
    <border>
      <left/>
      <right/>
      <top style="thin">
        <color theme="2" tint="-0.89996032593768116"/>
      </top>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style="thick">
        <color theme="2" tint="-0.89996032593768116"/>
      </right>
      <top style="thin">
        <color indexed="64"/>
      </top>
      <bottom/>
      <diagonal/>
    </border>
    <border>
      <left style="double">
        <color theme="4" tint="-0.499984740745262"/>
      </left>
      <right style="thin">
        <color indexed="64"/>
      </right>
      <top style="double">
        <color theme="4" tint="-0.499984740745262"/>
      </top>
      <bottom style="medium">
        <color indexed="64"/>
      </bottom>
      <diagonal/>
    </border>
    <border>
      <left style="thin">
        <color indexed="64"/>
      </left>
      <right style="double">
        <color theme="4" tint="-0.499984740745262"/>
      </right>
      <top style="double">
        <color theme="4" tint="-0.499984740745262"/>
      </top>
      <bottom style="medium">
        <color indexed="64"/>
      </bottom>
      <diagonal/>
    </border>
    <border>
      <left style="double">
        <color theme="4" tint="-0.499984740745262"/>
      </left>
      <right style="thin">
        <color indexed="64"/>
      </right>
      <top/>
      <bottom style="thin">
        <color indexed="64"/>
      </bottom>
      <diagonal/>
    </border>
    <border>
      <left style="thin">
        <color indexed="64"/>
      </left>
      <right style="double">
        <color theme="4" tint="-0.499984740745262"/>
      </right>
      <top/>
      <bottom style="thin">
        <color indexed="64"/>
      </bottom>
      <diagonal/>
    </border>
    <border>
      <left style="double">
        <color theme="4" tint="-0.499984740745262"/>
      </left>
      <right style="thin">
        <color indexed="64"/>
      </right>
      <top style="thin">
        <color indexed="64"/>
      </top>
      <bottom style="thin">
        <color indexed="64"/>
      </bottom>
      <diagonal/>
    </border>
    <border>
      <left style="thin">
        <color indexed="64"/>
      </left>
      <right style="double">
        <color theme="4" tint="-0.499984740745262"/>
      </right>
      <top style="thin">
        <color indexed="64"/>
      </top>
      <bottom style="thin">
        <color indexed="64"/>
      </bottom>
      <diagonal/>
    </border>
    <border>
      <left style="double">
        <color theme="4" tint="-0.499984740745262"/>
      </left>
      <right style="thin">
        <color indexed="64"/>
      </right>
      <top style="thin">
        <color indexed="64"/>
      </top>
      <bottom style="double">
        <color theme="4" tint="-0.499984740745262"/>
      </bottom>
      <diagonal/>
    </border>
    <border>
      <left style="thin">
        <color indexed="64"/>
      </left>
      <right style="double">
        <color theme="4" tint="-0.499984740745262"/>
      </right>
      <top style="thin">
        <color indexed="64"/>
      </top>
      <bottom style="double">
        <color theme="4" tint="-0.499984740745262"/>
      </bottom>
      <diagonal/>
    </border>
    <border>
      <left style="medium">
        <color theme="4" tint="0.39994506668294322"/>
      </left>
      <right style="medium">
        <color theme="4" tint="0.39994506668294322"/>
      </right>
      <top style="medium">
        <color theme="4" tint="0.39994506668294322"/>
      </top>
      <bottom style="thick">
        <color theme="4" tint="0.39991454817346722"/>
      </bottom>
      <diagonal/>
    </border>
    <border>
      <left/>
      <right/>
      <top style="thin">
        <color theme="5" tint="-0.499984740745262"/>
      </top>
      <bottom style="thin">
        <color theme="5" tint="-0.499984740745262"/>
      </bottom>
      <diagonal/>
    </border>
    <border>
      <left style="thin">
        <color theme="3" tint="-0.499984740745262"/>
      </left>
      <right/>
      <top/>
      <bottom/>
      <diagonal/>
    </border>
    <border>
      <left/>
      <right style="thick">
        <color theme="2" tint="-0.89996032593768116"/>
      </right>
      <top style="thick">
        <color theme="2" tint="-0.89996032593768116"/>
      </top>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n">
        <color theme="3" tint="-0.499984740745262"/>
      </left>
      <right style="thin">
        <color theme="3" tint="-0.499984740745262"/>
      </right>
      <top style="thick">
        <color theme="3" tint="-0.499984740745262"/>
      </top>
      <bottom style="thin">
        <color theme="3" tint="-0.499984740745262"/>
      </bottom>
      <diagonal/>
    </border>
    <border>
      <left style="thin">
        <color indexed="64"/>
      </left>
      <right style="thin">
        <color indexed="64"/>
      </right>
      <top style="thick">
        <color theme="3" tint="-0.499984740745262"/>
      </top>
      <bottom style="thin">
        <color theme="3" tint="-0.499984740745262"/>
      </bottom>
      <diagonal/>
    </border>
    <border>
      <left style="thick">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ck">
        <color theme="3" tint="-0.499984740745262"/>
      </left>
      <right style="thin">
        <color theme="3" tint="-0.499984740745262"/>
      </right>
      <top style="thin">
        <color theme="3" tint="-0.499984740745262"/>
      </top>
      <bottom style="thick">
        <color theme="3" tint="-0.499984740745262"/>
      </bottom>
      <diagonal/>
    </border>
    <border>
      <left style="thin">
        <color theme="3" tint="-0.499984740745262"/>
      </left>
      <right style="thin">
        <color theme="3" tint="-0.499984740745262"/>
      </right>
      <top style="thin">
        <color theme="3" tint="-0.499984740745262"/>
      </top>
      <bottom style="thick">
        <color theme="3" tint="-0.499984740745262"/>
      </bottom>
      <diagonal/>
    </border>
    <border>
      <left/>
      <right style="thick">
        <color auto="1"/>
      </right>
      <top/>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right/>
      <top style="thick">
        <color auto="1"/>
      </top>
      <bottom/>
      <diagonal/>
    </border>
    <border>
      <left style="medium">
        <color indexed="64"/>
      </left>
      <right style="medium">
        <color indexed="64"/>
      </right>
      <top style="medium">
        <color indexed="64"/>
      </top>
      <bottom/>
      <diagonal/>
    </border>
    <border>
      <left style="thin">
        <color indexed="64"/>
      </left>
      <right style="thick">
        <color auto="1"/>
      </right>
      <top style="thin">
        <color indexed="64"/>
      </top>
      <bottom/>
      <diagonal/>
    </border>
    <border>
      <left style="thin">
        <color indexed="64"/>
      </left>
      <right style="thin">
        <color indexed="64"/>
      </right>
      <top style="thick">
        <color auto="1"/>
      </top>
      <bottom style="thin">
        <color indexed="64"/>
      </bottom>
      <diagonal/>
    </border>
    <border>
      <left style="medium">
        <color indexed="64"/>
      </left>
      <right style="medium">
        <color indexed="64"/>
      </right>
      <top style="thick">
        <color auto="1"/>
      </top>
      <bottom style="medium">
        <color indexed="64"/>
      </bottom>
      <diagonal/>
    </border>
    <border>
      <left style="thin">
        <color indexed="64"/>
      </left>
      <right style="thick">
        <color auto="1"/>
      </right>
      <top style="thick">
        <color auto="1"/>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style="thick">
        <color auto="1"/>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medium">
        <color indexed="64"/>
      </bottom>
      <diagonal/>
    </border>
    <border>
      <left/>
      <right style="double">
        <color indexed="64"/>
      </right>
      <top/>
      <bottom style="thin">
        <color indexed="64"/>
      </bottom>
      <diagonal/>
    </border>
    <border>
      <left/>
      <right style="thin">
        <color indexed="64"/>
      </right>
      <top style="double">
        <color indexed="64"/>
      </top>
      <bottom/>
      <diagonal/>
    </border>
    <border>
      <left style="thin">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3" tint="-0.499984740745262"/>
      </bottom>
      <diagonal/>
    </border>
    <border>
      <left style="thin">
        <color theme="3" tint="-0.499984740745262"/>
      </left>
      <right/>
      <top/>
      <bottom style="medium">
        <color indexed="64"/>
      </bottom>
      <diagonal/>
    </border>
    <border>
      <left style="thick">
        <color theme="3" tint="-0.499984740745262"/>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theme="3" tint="-0.499984740745262"/>
      </right>
      <top style="medium">
        <color indexed="64"/>
      </top>
      <bottom style="thin">
        <color indexed="64"/>
      </bottom>
      <diagonal/>
    </border>
    <border>
      <left/>
      <right style="thick">
        <color theme="3" tint="-0.499984740745262"/>
      </right>
      <top style="thin">
        <color indexed="64"/>
      </top>
      <bottom style="thin">
        <color indexed="64"/>
      </bottom>
      <diagonal/>
    </border>
    <border>
      <left style="thin">
        <color indexed="64"/>
      </left>
      <right/>
      <top style="thin">
        <color indexed="64"/>
      </top>
      <bottom style="thin">
        <color theme="3" tint="-0.499984740745262"/>
      </bottom>
      <diagonal/>
    </border>
    <border>
      <left/>
      <right/>
      <top style="thin">
        <color indexed="64"/>
      </top>
      <bottom style="thin">
        <color theme="3" tint="-0.499984740745262"/>
      </bottom>
      <diagonal/>
    </border>
    <border>
      <left/>
      <right style="thick">
        <color theme="3" tint="-0.499984740745262"/>
      </right>
      <top style="thin">
        <color indexed="64"/>
      </top>
      <bottom style="thin">
        <color theme="3" tint="-0.499984740745262"/>
      </bottom>
      <diagonal/>
    </border>
    <border>
      <left style="thick">
        <color auto="1"/>
      </left>
      <right/>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4">
    <xf numFmtId="0" fontId="0" fillId="0" borderId="0"/>
    <xf numFmtId="0" fontId="14" fillId="0" borderId="0" applyNumberFormat="0" applyFill="0" applyBorder="0" applyAlignment="0" applyProtection="0">
      <alignment vertical="top"/>
      <protection locked="0"/>
    </xf>
    <xf numFmtId="0" fontId="1" fillId="0" borderId="0"/>
    <xf numFmtId="9" fontId="13" fillId="0" borderId="0" applyFont="0" applyFill="0" applyBorder="0" applyAlignment="0" applyProtection="0"/>
  </cellStyleXfs>
  <cellXfs count="951">
    <xf numFmtId="0" fontId="0" fillId="0" borderId="0" xfId="0"/>
    <xf numFmtId="0" fontId="0" fillId="2" borderId="0" xfId="0" applyFill="1"/>
    <xf numFmtId="0" fontId="0" fillId="0" borderId="0" xfId="0" applyAlignment="1">
      <alignment horizontal="center" vertical="center"/>
    </xf>
    <xf numFmtId="0" fontId="0" fillId="0" borderId="0" xfId="0" applyAlignment="1">
      <alignment horizontal="left" wrapText="1" indent="1"/>
    </xf>
    <xf numFmtId="0" fontId="0" fillId="0" borderId="0" xfId="0" applyAlignment="1">
      <alignment horizontal="left" indent="1"/>
    </xf>
    <xf numFmtId="0" fontId="0" fillId="0" borderId="0" xfId="0" applyAlignment="1">
      <alignment horizontal="center"/>
    </xf>
    <xf numFmtId="0" fontId="15" fillId="0" borderId="0" xfId="0" applyFont="1" applyAlignment="1">
      <alignment vertical="center"/>
    </xf>
    <xf numFmtId="0" fontId="15" fillId="3" borderId="0" xfId="0" applyFont="1" applyFill="1" applyAlignment="1">
      <alignment vertical="center"/>
    </xf>
    <xf numFmtId="0" fontId="17" fillId="3" borderId="0" xfId="0" applyFont="1" applyFill="1" applyAlignment="1">
      <alignment horizontal="center" vertical="center"/>
    </xf>
    <xf numFmtId="0" fontId="0" fillId="4" borderId="0" xfId="0" applyFill="1"/>
    <xf numFmtId="0" fontId="18" fillId="5" borderId="0" xfId="0" applyFont="1" applyFill="1" applyAlignment="1">
      <alignment horizontal="center" vertical="center"/>
    </xf>
    <xf numFmtId="0" fontId="0" fillId="0" borderId="0" xfId="0" applyAlignment="1">
      <alignment horizontal="left" vertical="top" wrapText="1" indent="1"/>
    </xf>
    <xf numFmtId="0" fontId="19" fillId="6" borderId="0" xfId="0" applyFont="1" applyFill="1" applyAlignment="1">
      <alignment horizontal="center" vertical="center"/>
    </xf>
    <xf numFmtId="0" fontId="15" fillId="7" borderId="0" xfId="0" applyFont="1" applyFill="1" applyAlignment="1">
      <alignment horizontal="center" vertical="center" textRotation="90"/>
    </xf>
    <xf numFmtId="0" fontId="15" fillId="7" borderId="0" xfId="0" applyFont="1" applyFill="1" applyAlignment="1">
      <alignment horizontal="center" vertical="center" textRotation="90" wrapText="1"/>
    </xf>
    <xf numFmtId="0" fontId="20" fillId="7" borderId="0" xfId="0" applyFont="1" applyFill="1" applyAlignment="1">
      <alignment horizontal="center" vertical="center" textRotation="90" wrapText="1"/>
    </xf>
    <xf numFmtId="0" fontId="20" fillId="8" borderId="0" xfId="0" applyFont="1" applyFill="1" applyAlignment="1">
      <alignment vertical="center" wrapText="1"/>
    </xf>
    <xf numFmtId="0" fontId="0" fillId="0" borderId="0" xfId="0" applyAlignment="1">
      <alignment vertical="center"/>
    </xf>
    <xf numFmtId="0" fontId="21" fillId="0" borderId="0" xfId="0" applyFont="1" applyAlignment="1">
      <alignment vertical="center"/>
    </xf>
    <xf numFmtId="0" fontId="22" fillId="8" borderId="0" xfId="0" applyFont="1" applyFill="1" applyAlignment="1">
      <alignment horizontal="center" textRotation="90" wrapText="1"/>
    </xf>
    <xf numFmtId="0" fontId="22" fillId="0" borderId="0" xfId="0" applyFont="1" applyAlignment="1">
      <alignment horizontal="center" vertical="center"/>
    </xf>
    <xf numFmtId="0" fontId="0" fillId="9" borderId="0" xfId="0" applyFill="1"/>
    <xf numFmtId="0" fontId="18" fillId="9" borderId="0" xfId="0" applyFont="1" applyFill="1" applyAlignment="1">
      <alignment horizontal="center" vertical="center"/>
    </xf>
    <xf numFmtId="0" fontId="20" fillId="9" borderId="0" xfId="0" applyFont="1" applyFill="1" applyAlignment="1">
      <alignment horizontal="center" vertical="center" wrapText="1"/>
    </xf>
    <xf numFmtId="0" fontId="15" fillId="0" borderId="0" xfId="0" applyFont="1" applyAlignment="1">
      <alignment horizontal="center"/>
    </xf>
    <xf numFmtId="0" fontId="20" fillId="9" borderId="0" xfId="0" applyFont="1" applyFill="1" applyAlignment="1">
      <alignment horizontal="center" vertical="center" wrapText="1"/>
    </xf>
    <xf numFmtId="0" fontId="23" fillId="9" borderId="0" xfId="0" applyFont="1" applyFill="1" applyAlignment="1">
      <alignment horizontal="center" vertical="center" wrapText="1"/>
    </xf>
    <xf numFmtId="9" fontId="24" fillId="8" borderId="0" xfId="3" applyFont="1" applyFill="1" applyAlignment="1">
      <alignment horizontal="center" vertical="center"/>
    </xf>
    <xf numFmtId="0" fontId="0" fillId="0" borderId="0" xfId="0" applyFill="1"/>
    <xf numFmtId="0" fontId="0" fillId="3" borderId="0" xfId="0" applyFill="1"/>
    <xf numFmtId="0" fontId="0" fillId="0" borderId="0" xfId="0"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4" fontId="13" fillId="0" borderId="0" xfId="3" applyNumberFormat="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Alignment="1" applyProtection="1">
      <alignment horizontal="center" vertical="center" wrapText="1"/>
      <protection locked="0"/>
    </xf>
    <xf numFmtId="0" fontId="15" fillId="9" borderId="0" xfId="0" applyFont="1" applyFill="1" applyAlignment="1">
      <alignment vertical="center"/>
    </xf>
    <xf numFmtId="0" fontId="15" fillId="9" borderId="0" xfId="0" applyFont="1" applyFill="1" applyAlignment="1">
      <alignment horizontal="center" vertical="center"/>
    </xf>
    <xf numFmtId="0" fontId="27" fillId="0" borderId="0" xfId="0" applyFont="1" applyAlignment="1" applyProtection="1">
      <alignment vertical="center"/>
      <protection locked="0"/>
    </xf>
    <xf numFmtId="0" fontId="0" fillId="6" borderId="0" xfId="0" applyFill="1"/>
    <xf numFmtId="0" fontId="28" fillId="6" borderId="0" xfId="0" applyFont="1" applyFill="1"/>
    <xf numFmtId="0" fontId="0" fillId="10" borderId="0" xfId="0" applyFill="1"/>
    <xf numFmtId="0" fontId="0" fillId="6" borderId="0" xfId="0" applyFill="1" applyAlignment="1">
      <alignment horizontal="center" vertical="center"/>
    </xf>
    <xf numFmtId="0" fontId="0" fillId="10" borderId="0" xfId="0" applyFill="1" applyAlignment="1">
      <alignment horizontal="center" vertical="center"/>
    </xf>
    <xf numFmtId="0" fontId="0" fillId="6" borderId="0" xfId="0" applyFill="1" applyAlignment="1">
      <alignment vertical="center"/>
    </xf>
    <xf numFmtId="0" fontId="31" fillId="11" borderId="3" xfId="0" applyFont="1" applyFill="1" applyBorder="1" applyAlignment="1">
      <alignment horizontal="center" vertical="center"/>
    </xf>
    <xf numFmtId="0" fontId="0" fillId="10" borderId="0" xfId="0" applyFill="1" applyAlignment="1">
      <alignment vertical="center"/>
    </xf>
    <xf numFmtId="0" fontId="32" fillId="12" borderId="3" xfId="0" applyFont="1" applyFill="1" applyBorder="1" applyAlignment="1">
      <alignment horizontal="center" vertical="center" wrapText="1"/>
    </xf>
    <xf numFmtId="0" fontId="22" fillId="3" borderId="2" xfId="0" applyFont="1" applyFill="1" applyBorder="1" applyAlignment="1" applyProtection="1">
      <alignment horizontal="left" vertical="center" indent="1"/>
      <protection locked="0"/>
    </xf>
    <xf numFmtId="0" fontId="22" fillId="3" borderId="2" xfId="0" applyFont="1" applyFill="1" applyBorder="1" applyAlignment="1">
      <alignment horizontal="center" vertical="center"/>
    </xf>
    <xf numFmtId="0" fontId="33" fillId="9" borderId="3" xfId="0" applyFont="1" applyFill="1" applyBorder="1" applyAlignment="1">
      <alignment horizontal="left" vertical="center" wrapText="1" indent="1"/>
    </xf>
    <xf numFmtId="0" fontId="31" fillId="9" borderId="3" xfId="0" applyFont="1" applyFill="1" applyBorder="1" applyAlignment="1">
      <alignment horizontal="left" vertical="center" indent="1"/>
    </xf>
    <xf numFmtId="0" fontId="34" fillId="13" borderId="4" xfId="0" applyFont="1" applyFill="1" applyBorder="1" applyAlignment="1">
      <alignment horizontal="center" vertical="center"/>
    </xf>
    <xf numFmtId="0" fontId="31" fillId="13" borderId="3" xfId="0" applyFont="1" applyFill="1" applyBorder="1" applyAlignment="1">
      <alignment horizontal="left" vertical="center" wrapText="1" indent="1"/>
    </xf>
    <xf numFmtId="0" fontId="35" fillId="13" borderId="3" xfId="0" applyFont="1" applyFill="1" applyBorder="1" applyAlignment="1">
      <alignment horizontal="left" vertical="center" wrapText="1" indent="1"/>
    </xf>
    <xf numFmtId="0" fontId="31" fillId="13" borderId="3" xfId="0" applyFont="1" applyFill="1" applyBorder="1" applyAlignment="1">
      <alignment horizontal="left" vertical="center" indent="1"/>
    </xf>
    <xf numFmtId="0" fontId="35" fillId="13" borderId="3" xfId="0" applyFont="1" applyFill="1" applyBorder="1" applyAlignment="1">
      <alignment horizontal="left" vertical="center" indent="1"/>
    </xf>
    <xf numFmtId="0" fontId="34" fillId="13" borderId="3" xfId="0" applyFont="1" applyFill="1" applyBorder="1" applyAlignment="1">
      <alignment horizontal="center" vertical="center"/>
    </xf>
    <xf numFmtId="0" fontId="31" fillId="15" borderId="3" xfId="0" applyFont="1" applyFill="1" applyBorder="1" applyAlignment="1">
      <alignment horizontal="left" vertical="center" wrapText="1" indent="1"/>
    </xf>
    <xf numFmtId="0" fontId="31" fillId="15" borderId="3" xfId="0" applyFont="1" applyFill="1" applyBorder="1" applyAlignment="1">
      <alignment horizontal="left" vertical="center" indent="1"/>
    </xf>
    <xf numFmtId="0" fontId="35" fillId="16" borderId="3" xfId="0" applyFont="1" applyFill="1" applyBorder="1" applyAlignment="1">
      <alignment horizontal="left" vertical="center" wrapText="1" indent="1"/>
    </xf>
    <xf numFmtId="0" fontId="31" fillId="16" borderId="3" xfId="0" applyFont="1" applyFill="1" applyBorder="1" applyAlignment="1">
      <alignment horizontal="left" vertical="center" indent="1"/>
    </xf>
    <xf numFmtId="0" fontId="27" fillId="10" borderId="0" xfId="0" applyFont="1" applyFill="1"/>
    <xf numFmtId="0" fontId="36" fillId="8" borderId="0" xfId="0" applyFont="1" applyFill="1" applyBorder="1" applyAlignment="1">
      <alignment vertical="center" wrapText="1"/>
    </xf>
    <xf numFmtId="0" fontId="22" fillId="17" borderId="3" xfId="0" applyFont="1" applyFill="1" applyBorder="1" applyAlignment="1">
      <alignment horizontal="left" vertical="center" wrapText="1"/>
    </xf>
    <xf numFmtId="0" fontId="37" fillId="12" borderId="3" xfId="0" applyFont="1" applyFill="1" applyBorder="1" applyAlignment="1">
      <alignment horizontal="center" vertical="center" wrapText="1"/>
    </xf>
    <xf numFmtId="0" fontId="22" fillId="12" borderId="3" xfId="0" applyFont="1" applyFill="1" applyBorder="1" applyAlignment="1">
      <alignment horizontal="center" vertical="center"/>
    </xf>
    <xf numFmtId="0" fontId="22" fillId="2" borderId="3" xfId="0" applyFont="1" applyFill="1" applyBorder="1" applyAlignment="1">
      <alignment horizontal="left" vertical="center" wrapText="1"/>
    </xf>
    <xf numFmtId="0" fontId="22" fillId="17" borderId="3" xfId="0" applyFont="1" applyFill="1" applyBorder="1" applyAlignment="1">
      <alignment horizontal="center" vertical="center" wrapText="1"/>
    </xf>
    <xf numFmtId="0" fontId="22" fillId="17" borderId="3" xfId="0" applyFont="1" applyFill="1" applyBorder="1" applyAlignment="1">
      <alignment horizontal="center" vertical="center"/>
    </xf>
    <xf numFmtId="0" fontId="36" fillId="8" borderId="0" xfId="0" applyFont="1" applyFill="1" applyBorder="1" applyAlignment="1">
      <alignment vertical="center"/>
    </xf>
    <xf numFmtId="0" fontId="22" fillId="5"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39" fillId="18" borderId="0" xfId="0" applyFont="1" applyFill="1" applyAlignment="1">
      <alignment horizontal="center" vertical="center"/>
    </xf>
    <xf numFmtId="0" fontId="41" fillId="12" borderId="3" xfId="0" applyFont="1" applyFill="1" applyBorder="1" applyAlignment="1">
      <alignment horizontal="left" vertical="center" wrapText="1" indent="1"/>
    </xf>
    <xf numFmtId="0" fontId="30" fillId="0" borderId="3" xfId="0" applyFont="1" applyBorder="1" applyAlignment="1">
      <alignment horizontal="center" vertical="center"/>
    </xf>
    <xf numFmtId="0" fontId="27" fillId="8" borderId="0" xfId="0" applyFont="1" applyFill="1"/>
    <xf numFmtId="0" fontId="22" fillId="5" borderId="3" xfId="0" applyFont="1" applyFill="1" applyBorder="1" applyAlignment="1">
      <alignment horizontal="center" vertical="center" wrapText="1"/>
    </xf>
    <xf numFmtId="0" fontId="22" fillId="5" borderId="3" xfId="0" applyFont="1" applyFill="1" applyBorder="1" applyAlignment="1">
      <alignment horizontal="center" vertical="center"/>
    </xf>
    <xf numFmtId="0" fontId="42" fillId="20" borderId="2" xfId="0" applyFont="1" applyFill="1" applyBorder="1" applyAlignment="1">
      <alignment horizontal="center" vertical="center"/>
    </xf>
    <xf numFmtId="0" fontId="44" fillId="17" borderId="3" xfId="0" applyFont="1" applyFill="1" applyBorder="1" applyAlignment="1">
      <alignment horizontal="left" vertical="center" wrapText="1" indent="1"/>
    </xf>
    <xf numFmtId="0" fontId="42" fillId="20" borderId="5" xfId="0" applyFont="1" applyFill="1" applyBorder="1" applyAlignment="1">
      <alignment horizontal="center" vertical="center"/>
    </xf>
    <xf numFmtId="0" fontId="29" fillId="5" borderId="3" xfId="0" applyFont="1" applyFill="1" applyBorder="1" applyAlignment="1">
      <alignment horizontal="center" vertical="center" wrapText="1"/>
    </xf>
    <xf numFmtId="0" fontId="20" fillId="2" borderId="3" xfId="0" applyFont="1" applyFill="1" applyBorder="1" applyAlignment="1">
      <alignment horizontal="left" vertical="center" wrapText="1" indent="1"/>
    </xf>
    <xf numFmtId="0" fontId="29" fillId="2" borderId="3"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0" fillId="5" borderId="3" xfId="0" applyFont="1" applyFill="1" applyBorder="1" applyAlignment="1">
      <alignment horizontal="left" vertical="center" wrapText="1" indent="1"/>
    </xf>
    <xf numFmtId="0" fontId="22" fillId="3" borderId="1" xfId="0" applyFont="1" applyFill="1" applyBorder="1" applyAlignment="1">
      <alignment horizontal="center" vertical="center"/>
    </xf>
    <xf numFmtId="0" fontId="32" fillId="12" borderId="6" xfId="0" applyFont="1" applyFill="1" applyBorder="1" applyAlignment="1">
      <alignment horizontal="center" vertical="center" wrapText="1"/>
    </xf>
    <xf numFmtId="0" fontId="0" fillId="6" borderId="0" xfId="0" applyFill="1" applyBorder="1" applyAlignment="1">
      <alignment vertical="center"/>
    </xf>
    <xf numFmtId="0" fontId="0" fillId="10" borderId="0" xfId="0" applyFill="1" applyBorder="1" applyAlignment="1">
      <alignment horizontal="center" vertical="center"/>
    </xf>
    <xf numFmtId="0" fontId="0" fillId="2" borderId="0" xfId="0" applyFill="1" applyAlignment="1">
      <alignment horizontal="center" vertical="center"/>
    </xf>
    <xf numFmtId="0" fontId="21" fillId="6" borderId="0" xfId="0" applyFont="1" applyFill="1" applyAlignment="1">
      <alignment vertical="center"/>
    </xf>
    <xf numFmtId="0" fontId="0" fillId="6" borderId="0" xfId="0" applyFill="1" applyAlignment="1" applyProtection="1">
      <alignment vertical="center"/>
      <protection locked="0"/>
    </xf>
    <xf numFmtId="0" fontId="22" fillId="21" borderId="0" xfId="0" applyFont="1" applyFill="1" applyAlignment="1">
      <alignment horizontal="left" vertical="center" indent="1"/>
    </xf>
    <xf numFmtId="0" fontId="0" fillId="11" borderId="48" xfId="0" applyFill="1" applyBorder="1"/>
    <xf numFmtId="0" fontId="31" fillId="11" borderId="49" xfId="0" applyFont="1" applyFill="1" applyBorder="1" applyAlignment="1">
      <alignment horizontal="center" vertical="center"/>
    </xf>
    <xf numFmtId="0" fontId="0" fillId="6" borderId="50" xfId="0" applyFill="1" applyBorder="1" applyAlignment="1">
      <alignment vertical="center"/>
    </xf>
    <xf numFmtId="0" fontId="0" fillId="9" borderId="0" xfId="0" applyFill="1" applyBorder="1" applyAlignment="1">
      <alignment vertical="center"/>
    </xf>
    <xf numFmtId="0" fontId="0" fillId="9" borderId="51" xfId="0" applyFill="1" applyBorder="1" applyAlignment="1">
      <alignment vertical="center"/>
    </xf>
    <xf numFmtId="0" fontId="0" fillId="16" borderId="0" xfId="0" applyFill="1" applyBorder="1"/>
    <xf numFmtId="0" fontId="22" fillId="16" borderId="0" xfId="0" applyFont="1" applyFill="1" applyBorder="1" applyAlignment="1">
      <alignment horizontal="left" vertical="center" indent="1"/>
    </xf>
    <xf numFmtId="0" fontId="22" fillId="16" borderId="0" xfId="0" applyFont="1" applyFill="1" applyBorder="1" applyAlignment="1">
      <alignment vertical="center"/>
    </xf>
    <xf numFmtId="0" fontId="0" fillId="16" borderId="0" xfId="0" applyFill="1" applyBorder="1" applyAlignment="1">
      <alignment vertical="center"/>
    </xf>
    <xf numFmtId="0" fontId="0" fillId="16" borderId="0" xfId="0" applyFill="1"/>
    <xf numFmtId="0" fontId="0" fillId="16" borderId="0" xfId="0" applyFill="1" applyAlignment="1">
      <alignment vertical="center"/>
    </xf>
    <xf numFmtId="0" fontId="0" fillId="9" borderId="52" xfId="0" applyFill="1" applyBorder="1"/>
    <xf numFmtId="0" fontId="22" fillId="9" borderId="53" xfId="0" applyFont="1" applyFill="1" applyBorder="1" applyAlignment="1">
      <alignment horizontal="left" vertical="center" indent="1"/>
    </xf>
    <xf numFmtId="0" fontId="22" fillId="9" borderId="53" xfId="0" applyFont="1" applyFill="1" applyBorder="1" applyAlignment="1">
      <alignment vertical="center"/>
    </xf>
    <xf numFmtId="0" fontId="0" fillId="9" borderId="53" xfId="0" applyFill="1" applyBorder="1" applyAlignment="1">
      <alignment vertical="center"/>
    </xf>
    <xf numFmtId="0" fontId="0" fillId="9" borderId="54" xfId="0" applyFill="1" applyBorder="1" applyAlignment="1">
      <alignment vertical="center"/>
    </xf>
    <xf numFmtId="0" fontId="0" fillId="9" borderId="55" xfId="0" applyFill="1" applyBorder="1"/>
    <xf numFmtId="0" fontId="22" fillId="9" borderId="0" xfId="0" applyFont="1" applyFill="1" applyBorder="1" applyAlignment="1">
      <alignment horizontal="left" vertical="center" indent="1"/>
    </xf>
    <xf numFmtId="0" fontId="22" fillId="19" borderId="56" xfId="0" applyFont="1" applyFill="1" applyBorder="1" applyAlignment="1">
      <alignment horizontal="left" vertical="center" indent="2"/>
    </xf>
    <xf numFmtId="0" fontId="45" fillId="9" borderId="2" xfId="0" applyFont="1" applyFill="1" applyBorder="1" applyAlignment="1">
      <alignment horizontal="left" vertical="center" wrapText="1" indent="1"/>
    </xf>
    <xf numFmtId="0" fontId="22" fillId="22" borderId="0" xfId="0" applyFont="1" applyFill="1" applyAlignment="1">
      <alignment horizontal="center" vertical="center"/>
    </xf>
    <xf numFmtId="0" fontId="0" fillId="0" borderId="0" xfId="0" applyFont="1" applyAlignment="1">
      <alignment vertical="center"/>
    </xf>
    <xf numFmtId="0" fontId="15" fillId="0" borderId="9" xfId="0" applyFont="1" applyFill="1" applyBorder="1" applyAlignment="1">
      <alignment horizontal="center" vertical="center" wrapText="1"/>
    </xf>
    <xf numFmtId="0" fontId="22" fillId="14" borderId="3" xfId="0" applyFont="1" applyFill="1" applyBorder="1" applyAlignment="1">
      <alignment horizontal="center" vertical="center"/>
    </xf>
    <xf numFmtId="0" fontId="0" fillId="0" borderId="0" xfId="0"/>
    <xf numFmtId="0" fontId="15" fillId="0" borderId="3" xfId="0" applyFont="1" applyFill="1" applyBorder="1" applyAlignment="1">
      <alignment horizontal="right" vertical="center" indent="1"/>
    </xf>
    <xf numFmtId="0" fontId="15" fillId="0" borderId="3" xfId="0" applyFont="1" applyFill="1" applyBorder="1" applyAlignment="1">
      <alignment horizontal="left" vertical="center" wrapText="1" indent="1"/>
    </xf>
    <xf numFmtId="0" fontId="49" fillId="14" borderId="3" xfId="0" applyFont="1" applyFill="1" applyBorder="1" applyAlignment="1">
      <alignment horizontal="center" vertical="center"/>
    </xf>
    <xf numFmtId="0" fontId="0" fillId="25" borderId="3" xfId="0" applyFill="1" applyBorder="1" applyAlignment="1">
      <alignment vertical="center"/>
    </xf>
    <xf numFmtId="0" fontId="51" fillId="0" borderId="0" xfId="0" applyFont="1" applyAlignment="1">
      <alignment horizontal="center" vertical="center"/>
    </xf>
    <xf numFmtId="0" fontId="52" fillId="28" borderId="3" xfId="0" applyFont="1" applyFill="1" applyBorder="1" applyAlignment="1">
      <alignment horizontal="right" vertical="center" indent="1"/>
    </xf>
    <xf numFmtId="0" fontId="53" fillId="0" borderId="3" xfId="0" applyFont="1" applyFill="1" applyBorder="1" applyAlignment="1">
      <alignment horizontal="center" vertical="center" wrapText="1"/>
    </xf>
    <xf numFmtId="0" fontId="41" fillId="0" borderId="3" xfId="0" applyFont="1" applyFill="1" applyBorder="1" applyAlignment="1">
      <alignment horizontal="left" vertical="center" wrapText="1" indent="1"/>
    </xf>
    <xf numFmtId="0" fontId="15" fillId="0" borderId="0" xfId="0" applyFont="1" applyAlignment="1">
      <alignment horizontal="left" vertical="center" indent="1"/>
    </xf>
    <xf numFmtId="0" fontId="0" fillId="6" borderId="0" xfId="0" applyFill="1" applyProtection="1"/>
    <xf numFmtId="0" fontId="0" fillId="8" borderId="0" xfId="0" applyFill="1" applyProtection="1"/>
    <xf numFmtId="0" fontId="0" fillId="0" borderId="0" xfId="0" applyProtection="1"/>
    <xf numFmtId="0" fontId="31" fillId="6" borderId="0" xfId="0" applyFont="1" applyFill="1" applyProtection="1"/>
    <xf numFmtId="0" fontId="31" fillId="11" borderId="0" xfId="0" applyFont="1" applyFill="1" applyProtection="1"/>
    <xf numFmtId="0" fontId="31" fillId="23" borderId="57" xfId="0" applyFont="1" applyFill="1" applyBorder="1" applyAlignment="1" applyProtection="1">
      <alignment vertical="center"/>
    </xf>
    <xf numFmtId="0" fontId="31" fillId="6" borderId="0" xfId="0" applyFont="1" applyFill="1" applyAlignment="1" applyProtection="1">
      <alignment vertical="center"/>
    </xf>
    <xf numFmtId="0" fontId="31" fillId="8" borderId="0" xfId="0" applyFont="1" applyFill="1" applyAlignment="1" applyProtection="1">
      <alignment vertical="center"/>
    </xf>
    <xf numFmtId="0" fontId="31" fillId="8" borderId="0" xfId="0" applyFont="1" applyFill="1" applyProtection="1"/>
    <xf numFmtId="0" fontId="31" fillId="0" borderId="0" xfId="0" applyFont="1" applyProtection="1"/>
    <xf numFmtId="0" fontId="31" fillId="23" borderId="58" xfId="0" applyFont="1" applyFill="1" applyBorder="1" applyAlignment="1" applyProtection="1">
      <alignment vertical="center"/>
    </xf>
    <xf numFmtId="0" fontId="31" fillId="23" borderId="59" xfId="0" applyFont="1" applyFill="1" applyBorder="1" applyAlignment="1" applyProtection="1">
      <alignment vertical="center"/>
    </xf>
    <xf numFmtId="0" fontId="21" fillId="6" borderId="0" xfId="0" applyFont="1" applyFill="1" applyAlignment="1" applyProtection="1">
      <alignment vertical="center"/>
    </xf>
    <xf numFmtId="0" fontId="27" fillId="6" borderId="0" xfId="0" applyFont="1" applyFill="1" applyAlignment="1" applyProtection="1">
      <alignment vertical="center"/>
    </xf>
    <xf numFmtId="0" fontId="0" fillId="6" borderId="0" xfId="0" applyFill="1" applyAlignment="1" applyProtection="1">
      <alignment vertical="center"/>
    </xf>
    <xf numFmtId="0" fontId="0" fillId="8" borderId="0" xfId="0" applyFill="1" applyAlignment="1" applyProtection="1">
      <alignment vertical="center"/>
    </xf>
    <xf numFmtId="0" fontId="0" fillId="8" borderId="0" xfId="0" applyFont="1" applyFill="1" applyAlignment="1" applyProtection="1">
      <alignment vertical="center"/>
    </xf>
    <xf numFmtId="0" fontId="0" fillId="8" borderId="0" xfId="0" applyFill="1" applyAlignment="1" applyProtection="1">
      <alignment horizontal="center" vertical="center"/>
    </xf>
    <xf numFmtId="0" fontId="21" fillId="8" borderId="0" xfId="0" applyFont="1" applyFill="1" applyAlignment="1" applyProtection="1">
      <alignment vertical="center"/>
    </xf>
    <xf numFmtId="0" fontId="27" fillId="8" borderId="0" xfId="0" applyFont="1" applyFill="1" applyAlignment="1" applyProtection="1">
      <alignment vertical="center"/>
    </xf>
    <xf numFmtId="0" fontId="0" fillId="9" borderId="55" xfId="0" applyFill="1" applyBorder="1" applyProtection="1"/>
    <xf numFmtId="0" fontId="22" fillId="9" borderId="0" xfId="0" applyFont="1" applyFill="1" applyBorder="1" applyAlignment="1" applyProtection="1">
      <alignment horizontal="left" vertical="center" indent="1"/>
    </xf>
    <xf numFmtId="0" fontId="0" fillId="9" borderId="0" xfId="0" applyFill="1" applyProtection="1"/>
    <xf numFmtId="0" fontId="0" fillId="9" borderId="0" xfId="0" applyFill="1" applyBorder="1" applyAlignment="1" applyProtection="1">
      <alignment vertical="center"/>
    </xf>
    <xf numFmtId="0" fontId="0" fillId="9" borderId="51" xfId="0" applyFill="1" applyBorder="1" applyAlignment="1" applyProtection="1">
      <alignment vertical="center"/>
    </xf>
    <xf numFmtId="49" fontId="22" fillId="19" borderId="60" xfId="0" applyNumberFormat="1" applyFont="1" applyFill="1" applyBorder="1" applyAlignment="1" applyProtection="1">
      <alignment horizontal="left" vertical="center" indent="2"/>
    </xf>
    <xf numFmtId="0" fontId="22" fillId="19" borderId="61" xfId="0" applyFont="1" applyFill="1" applyBorder="1" applyAlignment="1" applyProtection="1">
      <alignment horizontal="left" vertical="center" wrapText="1"/>
    </xf>
    <xf numFmtId="0" fontId="0" fillId="9" borderId="52" xfId="0" applyFill="1" applyBorder="1" applyProtection="1"/>
    <xf numFmtId="0" fontId="22" fillId="9" borderId="53" xfId="0" applyFont="1" applyFill="1" applyBorder="1" applyAlignment="1" applyProtection="1">
      <alignment horizontal="left" vertical="center" indent="1"/>
    </xf>
    <xf numFmtId="0" fontId="22" fillId="9" borderId="53" xfId="0" applyFont="1" applyFill="1" applyBorder="1" applyAlignment="1" applyProtection="1">
      <alignment vertical="center"/>
    </xf>
    <xf numFmtId="0" fontId="0" fillId="9" borderId="54" xfId="0" applyFill="1" applyBorder="1" applyAlignment="1" applyProtection="1">
      <alignment vertical="center"/>
    </xf>
    <xf numFmtId="0" fontId="0" fillId="16" borderId="0" xfId="0" applyFill="1" applyBorder="1" applyProtection="1"/>
    <xf numFmtId="0" fontId="22" fillId="16" borderId="0" xfId="0" applyFont="1" applyFill="1" applyBorder="1" applyAlignment="1" applyProtection="1">
      <alignment horizontal="left" vertical="center" indent="1"/>
    </xf>
    <xf numFmtId="0" fontId="22" fillId="16" borderId="0" xfId="0" applyFont="1" applyFill="1" applyBorder="1" applyAlignment="1" applyProtection="1">
      <alignment vertical="center"/>
    </xf>
    <xf numFmtId="0" fontId="0" fillId="16" borderId="0" xfId="0" applyFill="1" applyBorder="1" applyAlignment="1" applyProtection="1">
      <alignment vertical="center"/>
    </xf>
    <xf numFmtId="0" fontId="0" fillId="16" borderId="0" xfId="0" applyFill="1" applyProtection="1"/>
    <xf numFmtId="0" fontId="0" fillId="16" borderId="0" xfId="0" applyFill="1" applyAlignment="1" applyProtection="1">
      <alignment vertical="center"/>
    </xf>
    <xf numFmtId="0" fontId="22" fillId="24" borderId="1" xfId="0" applyFont="1" applyFill="1" applyBorder="1" applyAlignment="1" applyProtection="1">
      <alignment horizontal="center" textRotation="90"/>
    </xf>
    <xf numFmtId="0" fontId="0" fillId="23" borderId="2" xfId="0" applyFill="1" applyBorder="1" applyProtection="1"/>
    <xf numFmtId="0" fontId="0" fillId="26" borderId="12" xfId="0" applyFill="1" applyBorder="1" applyAlignment="1" applyProtection="1">
      <alignment horizontal="center" vertical="center"/>
    </xf>
    <xf numFmtId="0" fontId="26" fillId="24" borderId="12" xfId="0" applyFont="1" applyFill="1" applyBorder="1" applyAlignment="1" applyProtection="1">
      <alignment horizontal="center" vertical="center"/>
    </xf>
    <xf numFmtId="0" fontId="0" fillId="24" borderId="12" xfId="0" applyFill="1" applyBorder="1" applyAlignment="1" applyProtection="1">
      <alignment horizontal="center" vertical="center"/>
    </xf>
    <xf numFmtId="0" fontId="0" fillId="24" borderId="13" xfId="0" applyFill="1" applyBorder="1" applyAlignment="1" applyProtection="1">
      <alignment horizontal="center" vertical="center"/>
    </xf>
    <xf numFmtId="0" fontId="26" fillId="16" borderId="12" xfId="0" applyFont="1" applyFill="1" applyBorder="1" applyAlignment="1" applyProtection="1">
      <alignment horizontal="center" vertical="center"/>
    </xf>
    <xf numFmtId="0" fontId="0" fillId="16" borderId="13" xfId="0" applyFill="1" applyBorder="1" applyAlignment="1" applyProtection="1">
      <alignment horizontal="center" vertical="center"/>
    </xf>
    <xf numFmtId="0" fontId="46" fillId="23" borderId="14" xfId="0" applyFont="1" applyFill="1" applyBorder="1" applyAlignment="1" applyProtection="1">
      <alignment vertical="center"/>
    </xf>
    <xf numFmtId="0" fontId="22" fillId="14" borderId="15" xfId="0" applyFont="1" applyFill="1" applyBorder="1" applyAlignment="1" applyProtection="1">
      <alignment horizontal="center" vertical="center"/>
    </xf>
    <xf numFmtId="0" fontId="18" fillId="8" borderId="0" xfId="0" applyFont="1" applyFill="1" applyBorder="1" applyAlignment="1" applyProtection="1">
      <alignment vertical="center"/>
    </xf>
    <xf numFmtId="0" fontId="0" fillId="8" borderId="0" xfId="0" applyFill="1" applyBorder="1" applyAlignment="1" applyProtection="1">
      <alignment horizontal="center" vertical="center"/>
    </xf>
    <xf numFmtId="0" fontId="18" fillId="8" borderId="0" xfId="0" applyFont="1" applyFill="1" applyBorder="1" applyAlignment="1" applyProtection="1">
      <alignment vertical="center" wrapText="1"/>
    </xf>
    <xf numFmtId="0" fontId="0" fillId="8" borderId="0" xfId="0" applyFill="1" applyBorder="1" applyProtection="1"/>
    <xf numFmtId="0" fontId="22" fillId="23" borderId="1" xfId="0" applyFont="1" applyFill="1" applyBorder="1" applyAlignment="1" applyProtection="1">
      <alignment vertical="center" wrapText="1"/>
    </xf>
    <xf numFmtId="0" fontId="22" fillId="23" borderId="18" xfId="0" applyFont="1" applyFill="1" applyBorder="1" applyAlignment="1" applyProtection="1">
      <alignment vertical="center" wrapText="1"/>
    </xf>
    <xf numFmtId="0" fontId="15" fillId="8" borderId="0" xfId="0" applyFont="1" applyFill="1" applyBorder="1" applyAlignment="1" applyProtection="1">
      <alignment vertical="center"/>
    </xf>
    <xf numFmtId="0" fontId="48" fillId="19" borderId="6" xfId="0" applyFont="1" applyFill="1" applyBorder="1" applyAlignment="1" applyProtection="1">
      <alignment textRotation="90" wrapText="1"/>
    </xf>
    <xf numFmtId="0" fontId="48" fillId="19" borderId="1" xfId="0" applyFont="1" applyFill="1" applyBorder="1" applyAlignment="1" applyProtection="1">
      <alignment horizontal="center" textRotation="90" wrapText="1"/>
    </xf>
    <xf numFmtId="0" fontId="22" fillId="19" borderId="6" xfId="0" applyFont="1" applyFill="1" applyBorder="1" applyAlignment="1" applyProtection="1">
      <alignment textRotation="90"/>
    </xf>
    <xf numFmtId="0" fontId="22" fillId="19" borderId="6" xfId="0" applyFont="1" applyFill="1" applyBorder="1" applyAlignment="1" applyProtection="1">
      <alignment textRotation="90" wrapText="1"/>
    </xf>
    <xf numFmtId="0" fontId="55" fillId="18" borderId="9" xfId="0" applyFont="1" applyFill="1" applyBorder="1" applyAlignment="1" applyProtection="1">
      <alignment horizontal="center" textRotation="90"/>
    </xf>
    <xf numFmtId="0" fontId="22" fillId="3" borderId="19" xfId="0" applyFont="1" applyFill="1" applyBorder="1" applyAlignment="1" applyProtection="1">
      <alignment horizontal="center" textRotation="90"/>
    </xf>
    <xf numFmtId="0" fontId="22" fillId="3" borderId="1" xfId="0" applyFont="1" applyFill="1" applyBorder="1" applyAlignment="1" applyProtection="1">
      <alignment horizontal="center" textRotation="90"/>
    </xf>
    <xf numFmtId="0" fontId="55" fillId="4" borderId="9" xfId="0" applyFont="1" applyFill="1" applyBorder="1" applyAlignment="1" applyProtection="1">
      <alignment horizontal="center" textRotation="90"/>
    </xf>
    <xf numFmtId="0" fontId="22" fillId="16" borderId="19" xfId="0" applyFont="1" applyFill="1" applyBorder="1" applyAlignment="1" applyProtection="1">
      <alignment horizontal="center" textRotation="90"/>
    </xf>
    <xf numFmtId="0" fontId="22" fillId="16" borderId="1" xfId="0" applyFont="1" applyFill="1" applyBorder="1" applyAlignment="1" applyProtection="1">
      <alignment horizontal="center" textRotation="90"/>
    </xf>
    <xf numFmtId="0" fontId="22" fillId="16" borderId="1" xfId="0" applyFont="1" applyFill="1" applyBorder="1" applyAlignment="1" applyProtection="1">
      <alignment horizontal="center" textRotation="90" wrapText="1"/>
    </xf>
    <xf numFmtId="0" fontId="55" fillId="29" borderId="9" xfId="0" applyFont="1" applyFill="1" applyBorder="1" applyAlignment="1" applyProtection="1">
      <alignment horizontal="center" textRotation="90"/>
    </xf>
    <xf numFmtId="0" fontId="34" fillId="8" borderId="0" xfId="0" applyFont="1" applyFill="1" applyBorder="1" applyAlignment="1" applyProtection="1">
      <alignment horizontal="center" textRotation="90"/>
    </xf>
    <xf numFmtId="0" fontId="46" fillId="8" borderId="0" xfId="0" applyFont="1" applyFill="1" applyBorder="1" applyAlignment="1" applyProtection="1">
      <alignment horizontal="center" textRotation="90" wrapText="1"/>
    </xf>
    <xf numFmtId="0" fontId="0" fillId="19" borderId="12" xfId="0" applyFill="1" applyBorder="1" applyAlignment="1" applyProtection="1">
      <alignment horizontal="center" vertical="center"/>
    </xf>
    <xf numFmtId="0" fontId="26" fillId="19" borderId="12" xfId="0" applyFont="1" applyFill="1" applyBorder="1" applyAlignment="1" applyProtection="1">
      <alignment horizontal="center" vertical="center"/>
    </xf>
    <xf numFmtId="0" fontId="0" fillId="18" borderId="13"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16" borderId="20" xfId="0" applyFill="1" applyBorder="1" applyAlignment="1" applyProtection="1">
      <alignment horizontal="center" vertical="center"/>
    </xf>
    <xf numFmtId="0" fontId="0" fillId="16" borderId="12" xfId="0" applyFill="1" applyBorder="1" applyAlignment="1" applyProtection="1">
      <alignment horizontal="center" vertical="center"/>
    </xf>
    <xf numFmtId="0" fontId="0" fillId="29" borderId="13" xfId="0" applyFill="1" applyBorder="1" applyAlignment="1" applyProtection="1">
      <alignment horizontal="center" vertical="center"/>
    </xf>
    <xf numFmtId="0" fontId="50" fillId="8" borderId="0" xfId="0" applyFont="1" applyFill="1" applyBorder="1" applyAlignment="1" applyProtection="1">
      <alignment vertical="center"/>
    </xf>
    <xf numFmtId="0" fontId="22" fillId="14" borderId="21" xfId="0" applyFont="1" applyFill="1" applyBorder="1" applyAlignment="1" applyProtection="1">
      <alignment horizontal="center" vertical="center"/>
    </xf>
    <xf numFmtId="0" fontId="22" fillId="14" borderId="22" xfId="0" applyFont="1" applyFill="1" applyBorder="1" applyAlignment="1" applyProtection="1">
      <alignment horizontal="center" vertical="center"/>
    </xf>
    <xf numFmtId="0" fontId="22" fillId="14" borderId="23" xfId="0" applyFont="1" applyFill="1" applyBorder="1" applyAlignment="1" applyProtection="1">
      <alignment horizontal="center" vertical="center"/>
    </xf>
    <xf numFmtId="0" fontId="22" fillId="8" borderId="0"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20" fillId="23" borderId="24" xfId="0" applyFont="1" applyFill="1" applyBorder="1" applyAlignment="1" applyProtection="1">
      <alignment horizontal="left" vertical="center" indent="1"/>
    </xf>
    <xf numFmtId="0" fontId="20" fillId="23" borderId="7" xfId="0" applyFont="1" applyFill="1" applyBorder="1" applyAlignment="1" applyProtection="1">
      <alignment horizontal="left" vertical="center" indent="1"/>
    </xf>
    <xf numFmtId="0" fontId="20" fillId="23" borderId="25" xfId="0" applyFont="1" applyFill="1" applyBorder="1" applyAlignment="1" applyProtection="1">
      <alignment horizontal="left" vertical="center" indent="1"/>
    </xf>
    <xf numFmtId="0" fontId="22" fillId="18" borderId="26" xfId="0" applyFont="1" applyFill="1" applyBorder="1" applyAlignment="1" applyProtection="1">
      <alignment horizontal="center" vertical="center"/>
    </xf>
    <xf numFmtId="0" fontId="22" fillId="18" borderId="27" xfId="0" applyFont="1" applyFill="1" applyBorder="1" applyAlignment="1" applyProtection="1">
      <alignment horizontal="center" vertical="center"/>
    </xf>
    <xf numFmtId="0" fontId="22" fillId="18" borderId="25"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xf numFmtId="0" fontId="22" fillId="4" borderId="27" xfId="0" applyFont="1" applyFill="1" applyBorder="1" applyAlignment="1" applyProtection="1">
      <alignment horizontal="center" vertical="center"/>
    </xf>
    <xf numFmtId="0" fontId="22" fillId="4" borderId="25" xfId="0" applyFont="1" applyFill="1" applyBorder="1" applyAlignment="1" applyProtection="1">
      <alignment horizontal="center" vertical="center"/>
    </xf>
    <xf numFmtId="0" fontId="22" fillId="29" borderId="26" xfId="0" applyFont="1" applyFill="1" applyBorder="1" applyAlignment="1" applyProtection="1">
      <alignment horizontal="center" vertical="center"/>
    </xf>
    <xf numFmtId="0" fontId="22" fillId="29" borderId="27" xfId="0" applyFont="1" applyFill="1" applyBorder="1" applyAlignment="1" applyProtection="1">
      <alignment horizontal="center" vertical="center"/>
    </xf>
    <xf numFmtId="0" fontId="22" fillId="29" borderId="25" xfId="0" applyFont="1" applyFill="1" applyBorder="1" applyAlignment="1" applyProtection="1">
      <alignment horizontal="center" vertical="center"/>
    </xf>
    <xf numFmtId="0" fontId="0" fillId="23" borderId="28" xfId="0" applyFill="1" applyBorder="1" applyProtection="1"/>
    <xf numFmtId="0" fontId="0" fillId="23" borderId="0" xfId="0" applyFill="1" applyBorder="1" applyProtection="1"/>
    <xf numFmtId="0" fontId="22" fillId="23" borderId="29" xfId="0" applyFont="1" applyFill="1" applyBorder="1" applyAlignment="1" applyProtection="1">
      <alignment vertical="center" wrapText="1"/>
    </xf>
    <xf numFmtId="0" fontId="0" fillId="2" borderId="0" xfId="0" applyFill="1" applyProtection="1"/>
    <xf numFmtId="0" fontId="15" fillId="30" borderId="0" xfId="0" applyFont="1" applyFill="1" applyAlignment="1" applyProtection="1">
      <alignment horizontal="center" vertical="center"/>
    </xf>
    <xf numFmtId="0" fontId="0" fillId="3" borderId="0" xfId="0" applyFill="1" applyProtection="1"/>
    <xf numFmtId="0" fontId="47" fillId="24" borderId="1" xfId="0" applyFont="1" applyFill="1" applyBorder="1" applyAlignment="1" applyProtection="1">
      <alignment horizontal="center" textRotation="9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xf>
    <xf numFmtId="0" fontId="0" fillId="5" borderId="0" xfId="0" applyFill="1" applyProtection="1"/>
    <xf numFmtId="0" fontId="0" fillId="23" borderId="0" xfId="0" applyFill="1" applyProtection="1"/>
    <xf numFmtId="0" fontId="0" fillId="31" borderId="0" xfId="0" applyFill="1" applyProtection="1"/>
    <xf numFmtId="0" fontId="0" fillId="32" borderId="0" xfId="0" applyFill="1" applyProtection="1"/>
    <xf numFmtId="0" fontId="0" fillId="0" borderId="0" xfId="0" applyAlignment="1" applyProtection="1">
      <alignment horizontal="center" vertical="center"/>
    </xf>
    <xf numFmtId="0" fontId="0" fillId="23" borderId="0" xfId="0" applyFill="1" applyAlignment="1" applyProtection="1">
      <alignment horizontal="center" vertical="center"/>
    </xf>
    <xf numFmtId="0" fontId="0" fillId="0" borderId="0" xfId="0" applyFill="1" applyProtection="1"/>
    <xf numFmtId="0" fontId="15" fillId="15" borderId="26" xfId="0" applyFont="1" applyFill="1" applyBorder="1" applyAlignment="1">
      <alignment horizontal="right" vertical="center" indent="1"/>
    </xf>
    <xf numFmtId="0" fontId="15" fillId="15" borderId="25" xfId="0" applyFont="1" applyFill="1" applyBorder="1" applyAlignment="1">
      <alignment horizontal="left" vertical="center" indent="1"/>
    </xf>
    <xf numFmtId="0" fontId="15" fillId="8" borderId="26" xfId="0" applyFont="1" applyFill="1" applyBorder="1" applyAlignment="1">
      <alignment horizontal="right" vertical="center" indent="1"/>
    </xf>
    <xf numFmtId="0" fontId="15" fillId="3" borderId="26" xfId="0" applyFont="1" applyFill="1" applyBorder="1" applyAlignment="1">
      <alignment horizontal="right" vertical="center" indent="1"/>
    </xf>
    <xf numFmtId="0" fontId="15" fillId="9" borderId="26" xfId="0" applyFont="1" applyFill="1" applyBorder="1" applyAlignment="1">
      <alignment horizontal="right" vertical="center" indent="1"/>
    </xf>
    <xf numFmtId="0" fontId="15" fillId="19" borderId="26" xfId="0" applyFont="1" applyFill="1" applyBorder="1" applyAlignment="1">
      <alignment horizontal="right" vertical="center" indent="1"/>
    </xf>
    <xf numFmtId="0" fontId="34" fillId="15" borderId="3" xfId="0" applyFont="1" applyFill="1" applyBorder="1" applyAlignment="1">
      <alignment horizontal="left" vertical="center" wrapText="1" indent="1"/>
    </xf>
    <xf numFmtId="0" fontId="34" fillId="8" borderId="3" xfId="0" applyFont="1" applyFill="1" applyBorder="1" applyAlignment="1">
      <alignment horizontal="left" vertical="center" wrapText="1" indent="1"/>
    </xf>
    <xf numFmtId="0" fontId="34" fillId="3" borderId="3" xfId="0" applyFont="1" applyFill="1" applyBorder="1" applyAlignment="1">
      <alignment horizontal="left" vertical="center" wrapText="1" indent="1"/>
    </xf>
    <xf numFmtId="0" fontId="34" fillId="9" borderId="3" xfId="0" applyFont="1" applyFill="1" applyBorder="1" applyAlignment="1">
      <alignment horizontal="left" vertical="center" wrapText="1" indent="1"/>
    </xf>
    <xf numFmtId="0" fontId="34" fillId="19" borderId="3" xfId="0" applyFont="1" applyFill="1" applyBorder="1" applyAlignment="1">
      <alignment horizontal="left" vertical="center" wrapText="1" indent="1"/>
    </xf>
    <xf numFmtId="0" fontId="57" fillId="18" borderId="0" xfId="1" applyFont="1" applyFill="1" applyAlignment="1" applyProtection="1">
      <alignment horizontal="center" vertical="center"/>
      <protection locked="0"/>
    </xf>
    <xf numFmtId="0" fontId="56" fillId="3" borderId="25" xfId="1" applyFont="1" applyFill="1" applyBorder="1" applyAlignment="1" applyProtection="1">
      <alignment horizontal="left" vertical="center" indent="1"/>
    </xf>
    <xf numFmtId="0" fontId="56" fillId="9" borderId="25" xfId="1" applyFont="1" applyFill="1" applyBorder="1" applyAlignment="1" applyProtection="1">
      <alignment horizontal="left" vertical="center" indent="1"/>
    </xf>
    <xf numFmtId="0" fontId="56" fillId="19" borderId="25" xfId="1" applyFont="1" applyFill="1" applyBorder="1" applyAlignment="1" applyProtection="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27" fillId="3" borderId="0" xfId="0" applyFont="1" applyFill="1"/>
    <xf numFmtId="0" fontId="15" fillId="33" borderId="26" xfId="0" applyFont="1" applyFill="1" applyBorder="1" applyAlignment="1">
      <alignment horizontal="right" vertical="center" indent="1"/>
    </xf>
    <xf numFmtId="0" fontId="34" fillId="33" borderId="3" xfId="0" applyFont="1" applyFill="1" applyBorder="1" applyAlignment="1">
      <alignment horizontal="left" vertical="center" wrapText="1" indent="1"/>
    </xf>
    <xf numFmtId="0" fontId="0" fillId="34" borderId="0" xfId="0" applyFill="1"/>
    <xf numFmtId="0" fontId="0" fillId="2" borderId="0" xfId="0" applyFill="1" applyProtection="1">
      <protection locked="0"/>
    </xf>
    <xf numFmtId="0" fontId="60" fillId="8" borderId="0" xfId="0" applyFont="1" applyFill="1" applyBorder="1" applyAlignment="1">
      <alignment vertical="center"/>
    </xf>
    <xf numFmtId="0" fontId="61" fillId="8" borderId="0" xfId="0" applyFont="1" applyFill="1"/>
    <xf numFmtId="0" fontId="42" fillId="8" borderId="0" xfId="0" applyFont="1" applyFill="1" applyAlignment="1" applyProtection="1">
      <alignment vertical="center"/>
    </xf>
    <xf numFmtId="0" fontId="42" fillId="8" borderId="0" xfId="0" applyFont="1" applyFill="1" applyProtection="1"/>
    <xf numFmtId="0" fontId="62" fillId="18" borderId="0" xfId="1" applyFont="1" applyFill="1" applyAlignment="1" applyProtection="1">
      <alignment horizontal="center" vertical="center" wrapText="1"/>
      <protection locked="0"/>
    </xf>
    <xf numFmtId="0" fontId="62" fillId="4" borderId="0" xfId="1" applyFont="1" applyFill="1" applyBorder="1" applyAlignment="1" applyProtection="1">
      <alignment horizontal="center" vertical="center"/>
      <protection locked="0"/>
    </xf>
    <xf numFmtId="0" fontId="42" fillId="8" borderId="0" xfId="0" applyFont="1" applyFill="1" applyBorder="1" applyProtection="1"/>
    <xf numFmtId="0" fontId="62" fillId="18" borderId="0" xfId="1" applyFont="1" applyFill="1" applyAlignment="1" applyProtection="1">
      <alignment horizontal="center" vertical="center"/>
      <protection locked="0"/>
    </xf>
    <xf numFmtId="0" fontId="63" fillId="33" borderId="0" xfId="1" applyFont="1" applyFill="1" applyAlignment="1" applyProtection="1">
      <alignment horizontal="center" vertical="center"/>
      <protection locked="0"/>
    </xf>
    <xf numFmtId="0" fontId="34" fillId="0" borderId="30" xfId="0" applyFont="1" applyBorder="1" applyAlignment="1" applyProtection="1">
      <alignment horizontal="left" vertical="center" indent="1"/>
    </xf>
    <xf numFmtId="0" fontId="46" fillId="0" borderId="6" xfId="0" applyFont="1" applyBorder="1" applyAlignment="1" applyProtection="1">
      <alignment horizontal="left" vertical="center" indent="1"/>
    </xf>
    <xf numFmtId="0" fontId="46" fillId="0" borderId="3" xfId="0" applyFont="1" applyBorder="1" applyAlignment="1" applyProtection="1">
      <alignment horizontal="left" vertical="center" indent="1"/>
    </xf>
    <xf numFmtId="0" fontId="31" fillId="22" borderId="3" xfId="0" applyFont="1" applyFill="1" applyBorder="1" applyAlignment="1" applyProtection="1">
      <alignment horizontal="center" vertical="center"/>
    </xf>
    <xf numFmtId="0" fontId="20" fillId="9" borderId="0" xfId="0" applyFont="1" applyFill="1" applyAlignment="1">
      <alignment horizontal="center" vertical="center" wrapText="1"/>
    </xf>
    <xf numFmtId="0" fontId="0" fillId="0" borderId="0" xfId="0" applyFont="1" applyAlignment="1">
      <alignment horizontal="center" vertical="center"/>
    </xf>
    <xf numFmtId="0" fontId="0" fillId="35" borderId="31" xfId="0" applyFill="1" applyBorder="1" applyAlignment="1">
      <alignment horizontal="center" vertical="center"/>
    </xf>
    <xf numFmtId="0" fontId="0" fillId="35" borderId="32" xfId="0" applyFill="1" applyBorder="1" applyAlignment="1">
      <alignment horizontal="center" vertical="center"/>
    </xf>
    <xf numFmtId="0" fontId="0" fillId="35" borderId="33" xfId="0" applyFill="1" applyBorder="1" applyAlignment="1">
      <alignment horizontal="center" vertical="center"/>
    </xf>
    <xf numFmtId="0" fontId="18" fillId="13" borderId="34" xfId="0" applyFont="1" applyFill="1" applyBorder="1" applyAlignment="1">
      <alignment horizontal="center" vertical="center"/>
    </xf>
    <xf numFmtId="0" fontId="64" fillId="16" borderId="3" xfId="0" applyFont="1" applyFill="1" applyBorder="1" applyAlignment="1" applyProtection="1">
      <alignment horizontal="center" vertical="center"/>
    </xf>
    <xf numFmtId="0" fontId="20" fillId="9" borderId="0" xfId="0" applyFont="1" applyFill="1" applyAlignment="1">
      <alignment vertical="center" wrapText="1"/>
    </xf>
    <xf numFmtId="0" fontId="20" fillId="9" borderId="0" xfId="0" applyFont="1" applyFill="1" applyAlignment="1">
      <alignment vertical="center"/>
    </xf>
    <xf numFmtId="0" fontId="21" fillId="9" borderId="0" xfId="0" applyFont="1" applyFill="1"/>
    <xf numFmtId="0" fontId="21" fillId="34" borderId="0" xfId="0" applyFont="1" applyFill="1"/>
    <xf numFmtId="0" fontId="21" fillId="0" borderId="0" xfId="0" applyFont="1"/>
    <xf numFmtId="0" fontId="20" fillId="3" borderId="0" xfId="0" applyFont="1" applyFill="1" applyAlignment="1">
      <alignment vertical="center" wrapText="1"/>
    </xf>
    <xf numFmtId="0" fontId="21" fillId="9"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10" borderId="0" xfId="0" applyFont="1" applyFill="1"/>
    <xf numFmtId="0" fontId="21" fillId="34" borderId="0" xfId="0" applyFont="1" applyFill="1" applyAlignment="1">
      <alignment wrapText="1"/>
    </xf>
    <xf numFmtId="0" fontId="21" fillId="0" borderId="0" xfId="0" applyFont="1" applyAlignment="1">
      <alignment wrapText="1"/>
    </xf>
    <xf numFmtId="0" fontId="10" fillId="19" borderId="62" xfId="0" applyFont="1" applyFill="1" applyBorder="1" applyAlignment="1" applyProtection="1">
      <alignment horizontal="left" vertical="center" wrapText="1" indent="1"/>
      <protection locked="0"/>
    </xf>
    <xf numFmtId="0" fontId="10" fillId="13" borderId="3" xfId="0" applyFont="1" applyFill="1" applyBorder="1" applyAlignment="1" applyProtection="1">
      <alignment horizontal="left" vertical="center" wrapText="1" indent="1"/>
      <protection locked="0"/>
    </xf>
    <xf numFmtId="0" fontId="10" fillId="15" borderId="3" xfId="0" applyFont="1" applyFill="1" applyBorder="1" applyAlignment="1" applyProtection="1">
      <alignment horizontal="left" vertical="center" wrapText="1" indent="1"/>
      <protection locked="0"/>
    </xf>
    <xf numFmtId="0" fontId="10" fillId="21" borderId="3" xfId="0" applyFont="1" applyFill="1" applyBorder="1" applyAlignment="1" applyProtection="1">
      <alignment horizontal="left" vertical="center" wrapText="1" indent="1"/>
      <protection locked="0"/>
    </xf>
    <xf numFmtId="0" fontId="10" fillId="10" borderId="0" xfId="0" applyFont="1" applyFill="1"/>
    <xf numFmtId="0" fontId="10" fillId="3" borderId="0" xfId="0" applyFont="1" applyFill="1" applyAlignment="1">
      <alignment vertical="center"/>
    </xf>
    <xf numFmtId="0" fontId="10" fillId="0" borderId="0" xfId="0" applyFont="1" applyAlignment="1" applyProtection="1">
      <alignment horizontal="left" vertical="center" wrapText="1" indent="1"/>
      <protection locked="0"/>
    </xf>
    <xf numFmtId="0" fontId="10" fillId="3" borderId="0" xfId="0" applyFont="1" applyFill="1" applyAlignment="1">
      <alignment horizontal="center" vertical="center"/>
    </xf>
    <xf numFmtId="0" fontId="10" fillId="9" borderId="0" xfId="0" applyFont="1" applyFill="1"/>
    <xf numFmtId="0" fontId="10" fillId="3" borderId="0" xfId="0" applyFont="1" applyFill="1" applyAlignment="1">
      <alignment horizontal="left" vertical="center" wrapText="1" indent="1"/>
    </xf>
    <xf numFmtId="0" fontId="11" fillId="9" borderId="0" xfId="0" applyFont="1" applyFill="1" applyAlignment="1">
      <alignment horizontal="center" vertical="center" wrapText="1"/>
    </xf>
    <xf numFmtId="0" fontId="65" fillId="3" borderId="0" xfId="0" applyFont="1" applyFill="1" applyAlignment="1">
      <alignment horizontal="center" vertical="center"/>
    </xf>
    <xf numFmtId="0" fontId="65" fillId="3" borderId="0" xfId="0" applyFont="1" applyFill="1" applyAlignment="1">
      <alignment horizontal="center" vertical="center" wrapText="1"/>
    </xf>
    <xf numFmtId="0" fontId="66" fillId="11" borderId="47" xfId="0" applyFont="1" applyFill="1" applyBorder="1" applyAlignment="1">
      <alignment horizontal="center" vertical="center"/>
    </xf>
    <xf numFmtId="0" fontId="67" fillId="33" borderId="25" xfId="1" applyFont="1" applyFill="1" applyBorder="1" applyAlignment="1" applyProtection="1">
      <alignment horizontal="left" vertical="center" wrapText="1" indent="1"/>
    </xf>
    <xf numFmtId="0" fontId="22" fillId="3" borderId="1" xfId="0" applyFont="1" applyFill="1" applyBorder="1" applyAlignment="1" applyProtection="1">
      <alignment horizontal="center" textRotation="90"/>
    </xf>
    <xf numFmtId="0" fontId="0" fillId="0" borderId="0" xfId="0" applyAlignment="1" applyProtection="1">
      <alignment horizontal="center"/>
    </xf>
    <xf numFmtId="0" fontId="0" fillId="15" borderId="0" xfId="0" applyFill="1" applyAlignment="1">
      <alignment horizontal="center" vertical="center"/>
    </xf>
    <xf numFmtId="0" fontId="0" fillId="8" borderId="0" xfId="0" applyFill="1" applyAlignment="1">
      <alignment horizontal="center" vertical="center"/>
    </xf>
    <xf numFmtId="0" fontId="0" fillId="34" borderId="0" xfId="0" applyFill="1" applyAlignment="1">
      <alignment vertical="center"/>
    </xf>
    <xf numFmtId="0" fontId="46" fillId="23" borderId="59" xfId="0" applyFont="1" applyFill="1" applyBorder="1" applyAlignment="1" applyProtection="1">
      <alignment vertical="center"/>
    </xf>
    <xf numFmtId="0" fontId="22" fillId="36" borderId="57" xfId="0" applyFont="1" applyFill="1" applyBorder="1" applyAlignment="1" applyProtection="1">
      <alignment horizontal="left" vertical="center"/>
      <protection locked="0"/>
    </xf>
    <xf numFmtId="0" fontId="31" fillId="36" borderId="57" xfId="0" applyFont="1" applyFill="1" applyBorder="1" applyAlignment="1" applyProtection="1">
      <alignment horizontal="left"/>
    </xf>
    <xf numFmtId="0" fontId="22" fillId="36" borderId="58" xfId="0" applyFont="1" applyFill="1" applyBorder="1" applyAlignment="1" applyProtection="1">
      <alignment horizontal="left" vertical="center"/>
      <protection locked="0"/>
    </xf>
    <xf numFmtId="0" fontId="31" fillId="36" borderId="58" xfId="0" applyFont="1" applyFill="1" applyBorder="1" applyAlignment="1" applyProtection="1">
      <alignment horizontal="left"/>
    </xf>
    <xf numFmtId="0" fontId="22" fillId="36" borderId="59" xfId="0" applyFont="1" applyFill="1" applyBorder="1" applyAlignment="1" applyProtection="1">
      <alignment horizontal="left" vertical="center" wrapText="1"/>
      <protection locked="0"/>
    </xf>
    <xf numFmtId="0" fontId="31" fillId="36" borderId="59" xfId="0" applyFont="1" applyFill="1" applyBorder="1" applyAlignment="1" applyProtection="1">
      <alignment horizontal="left"/>
    </xf>
    <xf numFmtId="0" fontId="35" fillId="8" borderId="0" xfId="0" applyFont="1" applyFill="1" applyAlignment="1" applyProtection="1">
      <alignment vertical="center"/>
    </xf>
    <xf numFmtId="0" fontId="38" fillId="3" borderId="0" xfId="0" applyFont="1" applyFill="1" applyProtection="1"/>
    <xf numFmtId="0" fontId="16" fillId="34" borderId="0" xfId="0" applyFont="1" applyFill="1"/>
    <xf numFmtId="0" fontId="0" fillId="0" borderId="0" xfId="0" applyFont="1" applyAlignment="1">
      <alignment horizontal="left" wrapText="1" indent="1"/>
    </xf>
    <xf numFmtId="0" fontId="0" fillId="0" borderId="0" xfId="0" applyFont="1" applyAlignment="1">
      <alignment horizontal="left" indent="1"/>
    </xf>
    <xf numFmtId="0" fontId="0" fillId="0" borderId="0" xfId="0" applyFont="1" applyAlignment="1">
      <alignment horizontal="left" vertical="top" wrapText="1" indent="1"/>
    </xf>
    <xf numFmtId="0" fontId="0" fillId="0" borderId="0" xfId="0" applyFont="1" applyAlignment="1">
      <alignment horizontal="left" vertical="top" indent="1"/>
    </xf>
    <xf numFmtId="14" fontId="22" fillId="36" borderId="58" xfId="0" applyNumberFormat="1" applyFont="1" applyFill="1" applyBorder="1" applyAlignment="1" applyProtection="1">
      <alignment horizontal="left" vertical="center"/>
      <protection locked="0"/>
    </xf>
    <xf numFmtId="0" fontId="69" fillId="0" borderId="0" xfId="0" applyFont="1"/>
    <xf numFmtId="0" fontId="30" fillId="2" borderId="0" xfId="0" applyFont="1" applyFill="1"/>
    <xf numFmtId="0" fontId="15" fillId="37" borderId="26" xfId="0" applyFont="1" applyFill="1" applyBorder="1" applyAlignment="1">
      <alignment horizontal="right" vertical="center" indent="1"/>
    </xf>
    <xf numFmtId="0" fontId="34" fillId="37" borderId="3" xfId="0" applyFont="1" applyFill="1" applyBorder="1" applyAlignment="1">
      <alignment horizontal="left" vertical="center" wrapText="1" indent="1"/>
    </xf>
    <xf numFmtId="0" fontId="56" fillId="37" borderId="25" xfId="1" applyFont="1" applyFill="1" applyBorder="1" applyAlignment="1" applyProtection="1">
      <alignment horizontal="left" vertical="center" wrapText="1" indent="1"/>
    </xf>
    <xf numFmtId="0" fontId="56" fillId="37" borderId="0" xfId="1" applyFont="1" applyFill="1" applyAlignment="1" applyProtection="1">
      <alignment horizontal="center" vertical="center" wrapText="1"/>
      <protection locked="0"/>
    </xf>
    <xf numFmtId="0" fontId="0" fillId="0" borderId="0" xfId="0" applyBorder="1"/>
    <xf numFmtId="0" fontId="70" fillId="3" borderId="2" xfId="0" applyFont="1" applyFill="1" applyBorder="1" applyAlignment="1" applyProtection="1">
      <alignment horizontal="left" vertical="center" wrapText="1" indent="1"/>
      <protection locked="0"/>
    </xf>
    <xf numFmtId="0" fontId="70" fillId="38" borderId="2" xfId="0" applyFont="1" applyFill="1" applyBorder="1" applyAlignment="1" applyProtection="1">
      <alignment horizontal="left" vertical="center" wrapText="1" indent="1"/>
      <protection locked="0"/>
    </xf>
    <xf numFmtId="1" fontId="70" fillId="3" borderId="2" xfId="0" applyNumberFormat="1" applyFont="1" applyFill="1" applyBorder="1" applyAlignment="1" applyProtection="1">
      <alignment horizontal="center" vertical="center" wrapText="1"/>
      <protection locked="0"/>
    </xf>
    <xf numFmtId="0" fontId="0" fillId="38" borderId="63" xfId="0" applyFill="1" applyBorder="1" applyAlignment="1">
      <alignment horizontal="center"/>
    </xf>
    <xf numFmtId="0" fontId="22" fillId="38" borderId="64" xfId="0" applyFont="1" applyFill="1" applyBorder="1" applyAlignment="1">
      <alignment horizontal="left" vertical="center" indent="1"/>
    </xf>
    <xf numFmtId="0" fontId="15" fillId="0" borderId="65" xfId="0" applyFont="1" applyBorder="1" applyAlignment="1">
      <alignment horizontal="center" vertical="center"/>
    </xf>
    <xf numFmtId="0" fontId="71" fillId="0" borderId="66" xfId="0" applyFont="1" applyBorder="1" applyAlignment="1" applyProtection="1">
      <alignment horizontal="left" vertical="center" indent="1"/>
      <protection locked="0"/>
    </xf>
    <xf numFmtId="0" fontId="15" fillId="0" borderId="67" xfId="0" applyFont="1" applyBorder="1" applyAlignment="1">
      <alignment horizontal="center" vertical="center"/>
    </xf>
    <xf numFmtId="0" fontId="71" fillId="0" borderId="68" xfId="0" applyFont="1" applyBorder="1" applyAlignment="1" applyProtection="1">
      <alignment horizontal="left" vertical="center" indent="1"/>
      <protection locked="0"/>
    </xf>
    <xf numFmtId="0" fontId="15" fillId="0" borderId="69" xfId="0" applyFont="1" applyBorder="1" applyAlignment="1">
      <alignment horizontal="center" vertical="center"/>
    </xf>
    <xf numFmtId="0" fontId="71" fillId="0" borderId="70" xfId="0" applyFont="1" applyBorder="1" applyAlignment="1" applyProtection="1">
      <alignment horizontal="left" vertical="center" indent="1"/>
      <protection locked="0"/>
    </xf>
    <xf numFmtId="49" fontId="70" fillId="3" borderId="2" xfId="0" applyNumberFormat="1" applyFont="1" applyFill="1" applyBorder="1" applyAlignment="1" applyProtection="1">
      <alignment horizontal="center" vertical="center" wrapText="1"/>
      <protection locked="0"/>
    </xf>
    <xf numFmtId="1" fontId="70" fillId="38" borderId="2" xfId="0" applyNumberFormat="1" applyFont="1" applyFill="1" applyBorder="1" applyAlignment="1" applyProtection="1">
      <alignment horizontal="center" vertical="center" wrapText="1"/>
      <protection locked="0"/>
    </xf>
    <xf numFmtId="166" fontId="70" fillId="3" borderId="2" xfId="0" applyNumberFormat="1" applyFont="1" applyFill="1" applyBorder="1" applyAlignment="1" applyProtection="1">
      <alignment horizontal="center" vertical="center" wrapText="1"/>
      <protection locked="0"/>
    </xf>
    <xf numFmtId="165" fontId="70" fillId="38" borderId="2" xfId="0" applyNumberFormat="1" applyFont="1" applyFill="1" applyBorder="1" applyAlignment="1" applyProtection="1">
      <alignment horizontal="center" vertical="center" wrapText="1"/>
      <protection locked="0"/>
    </xf>
    <xf numFmtId="166" fontId="70" fillId="38" borderId="2" xfId="0" applyNumberFormat="1" applyFont="1" applyFill="1" applyBorder="1" applyAlignment="1" applyProtection="1">
      <alignment horizontal="center" vertical="center" wrapText="1"/>
      <protection locked="0"/>
    </xf>
    <xf numFmtId="0" fontId="55" fillId="39" borderId="71" xfId="0" applyFont="1" applyFill="1" applyBorder="1" applyAlignment="1">
      <alignment horizontal="center" vertical="center" wrapText="1"/>
    </xf>
    <xf numFmtId="0" fontId="31" fillId="19" borderId="3" xfId="0" applyFont="1" applyFill="1" applyBorder="1" applyAlignment="1">
      <alignment horizontal="center" vertical="center"/>
    </xf>
    <xf numFmtId="0" fontId="0" fillId="5" borderId="0" xfId="0" applyFill="1" applyAlignment="1">
      <alignment vertical="center"/>
    </xf>
    <xf numFmtId="0" fontId="79" fillId="3" borderId="0" xfId="0" applyFont="1" applyFill="1" applyAlignment="1">
      <alignment horizontal="center" vertical="center"/>
    </xf>
    <xf numFmtId="0" fontId="30" fillId="3" borderId="0" xfId="0" applyFont="1" applyFill="1" applyAlignment="1">
      <alignment horizontal="center" vertical="center"/>
    </xf>
    <xf numFmtId="0" fontId="81" fillId="3" borderId="0" xfId="0" applyFont="1" applyFill="1" applyAlignment="1">
      <alignment horizontal="center" vertical="center"/>
    </xf>
    <xf numFmtId="0" fontId="82" fillId="3" borderId="0" xfId="0" applyFont="1" applyFill="1"/>
    <xf numFmtId="0" fontId="38" fillId="3" borderId="0" xfId="0" applyFont="1" applyFill="1" applyAlignment="1">
      <alignment horizontal="center" vertical="center"/>
    </xf>
    <xf numFmtId="0" fontId="83" fillId="11" borderId="0" xfId="0" applyFont="1" applyFill="1" applyBorder="1" applyAlignment="1">
      <alignment horizontal="center" vertical="center" wrapText="1"/>
    </xf>
    <xf numFmtId="0" fontId="83" fillId="11" borderId="0" xfId="0" applyFont="1" applyFill="1" applyBorder="1" applyAlignment="1">
      <alignment vertical="center" wrapText="1"/>
    </xf>
    <xf numFmtId="0" fontId="22" fillId="3" borderId="0" xfId="0" applyFont="1" applyFill="1" applyAlignment="1">
      <alignment vertical="center"/>
    </xf>
    <xf numFmtId="167" fontId="22" fillId="3" borderId="0" xfId="0" applyNumberFormat="1" applyFont="1" applyFill="1" applyAlignment="1">
      <alignment vertical="center"/>
    </xf>
    <xf numFmtId="168" fontId="20" fillId="3" borderId="0" xfId="0" applyNumberFormat="1" applyFont="1" applyFill="1" applyAlignment="1">
      <alignment horizontal="center" vertical="center"/>
    </xf>
    <xf numFmtId="0" fontId="82" fillId="16" borderId="0" xfId="0" applyFont="1" applyFill="1" applyAlignment="1">
      <alignment horizontal="center" vertical="center"/>
    </xf>
    <xf numFmtId="0" fontId="84" fillId="41" borderId="0" xfId="0" applyFont="1" applyFill="1" applyAlignment="1">
      <alignment horizontal="center" vertical="center"/>
    </xf>
    <xf numFmtId="0" fontId="79" fillId="21" borderId="0" xfId="0" applyFont="1" applyFill="1" applyAlignment="1">
      <alignment horizontal="center" vertical="center"/>
    </xf>
    <xf numFmtId="0" fontId="85" fillId="27" borderId="0" xfId="0" applyFont="1" applyFill="1" applyAlignment="1">
      <alignment horizontal="center" vertical="center"/>
    </xf>
    <xf numFmtId="0" fontId="86" fillId="40" borderId="0" xfId="0" applyFont="1" applyFill="1" applyAlignment="1">
      <alignment horizontal="center" vertical="center"/>
    </xf>
    <xf numFmtId="0" fontId="42" fillId="42" borderId="2" xfId="0" applyFont="1" applyFill="1" applyBorder="1" applyAlignment="1">
      <alignment horizontal="center" vertical="center"/>
    </xf>
    <xf numFmtId="0" fontId="31" fillId="43" borderId="2" xfId="0" applyFont="1" applyFill="1" applyBorder="1" applyAlignment="1">
      <alignment horizontal="center" vertical="center"/>
    </xf>
    <xf numFmtId="0" fontId="42" fillId="42" borderId="2" xfId="0" applyFont="1" applyFill="1" applyBorder="1" applyAlignment="1">
      <alignment horizontal="center" vertical="center" textRotation="90"/>
    </xf>
    <xf numFmtId="0" fontId="59" fillId="11" borderId="0" xfId="0" applyFont="1" applyFill="1" applyBorder="1" applyAlignment="1">
      <alignment horizontal="center" textRotation="90"/>
    </xf>
    <xf numFmtId="0" fontId="75" fillId="11" borderId="0" xfId="0" applyFont="1" applyFill="1" applyBorder="1" applyAlignment="1">
      <alignment vertical="center" wrapText="1"/>
    </xf>
    <xf numFmtId="0" fontId="44" fillId="42" borderId="2" xfId="0" applyFont="1" applyFill="1" applyBorder="1" applyAlignment="1">
      <alignment horizontal="center" vertical="center" textRotation="90"/>
    </xf>
    <xf numFmtId="0" fontId="31" fillId="0" borderId="3" xfId="0" applyFont="1" applyBorder="1" applyAlignment="1">
      <alignment horizontal="center" vertical="center"/>
    </xf>
    <xf numFmtId="0" fontId="31"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20" fillId="23" borderId="2" xfId="0" applyFont="1" applyFill="1" applyBorder="1" applyAlignment="1">
      <alignment horizontal="center" vertical="center" textRotation="90"/>
    </xf>
    <xf numFmtId="0" fontId="89" fillId="3" borderId="0" xfId="0" applyFont="1" applyFill="1" applyAlignment="1">
      <alignment horizontal="center" vertical="center"/>
    </xf>
    <xf numFmtId="0" fontId="22" fillId="3" borderId="0" xfId="0" applyFont="1" applyFill="1" applyBorder="1" applyAlignment="1">
      <alignment horizontal="center" vertical="center"/>
    </xf>
    <xf numFmtId="0" fontId="3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applyBorder="1"/>
    <xf numFmtId="0" fontId="0" fillId="13" borderId="26" xfId="0" applyFill="1" applyBorder="1" applyAlignment="1"/>
    <xf numFmtId="0" fontId="0" fillId="13" borderId="27" xfId="0" applyFill="1" applyBorder="1" applyAlignment="1"/>
    <xf numFmtId="0" fontId="38" fillId="44" borderId="3" xfId="0" applyFont="1" applyFill="1" applyBorder="1" applyAlignment="1">
      <alignment horizontal="center" vertical="center"/>
    </xf>
    <xf numFmtId="0" fontId="15" fillId="11" borderId="28" xfId="0" applyFont="1" applyFill="1" applyBorder="1" applyAlignment="1">
      <alignment horizontal="right" vertical="center" indent="1"/>
    </xf>
    <xf numFmtId="0" fontId="22" fillId="3" borderId="79" xfId="0" applyFont="1" applyFill="1" applyBorder="1" applyAlignment="1" applyProtection="1">
      <alignment horizontal="left" vertical="center" indent="1"/>
    </xf>
    <xf numFmtId="0" fontId="31" fillId="8" borderId="80" xfId="0" applyFont="1" applyFill="1" applyBorder="1" applyAlignment="1" applyProtection="1">
      <alignment horizontal="center" vertical="center" wrapText="1"/>
    </xf>
    <xf numFmtId="0" fontId="0" fillId="8" borderId="81" xfId="0" applyFill="1" applyBorder="1" applyProtection="1"/>
    <xf numFmtId="0" fontId="22" fillId="3" borderId="82" xfId="0" applyFont="1" applyFill="1" applyBorder="1" applyAlignment="1" applyProtection="1">
      <alignment horizontal="left" vertical="center" indent="1"/>
    </xf>
    <xf numFmtId="0" fontId="0" fillId="3" borderId="82" xfId="0" applyFill="1" applyBorder="1" applyProtection="1"/>
    <xf numFmtId="0" fontId="0" fillId="6" borderId="82" xfId="0" applyFill="1" applyBorder="1" applyProtection="1"/>
    <xf numFmtId="0" fontId="0" fillId="8" borderId="83" xfId="0" applyFill="1" applyBorder="1" applyProtection="1"/>
    <xf numFmtId="0" fontId="22" fillId="3" borderId="84" xfId="0" applyFont="1" applyFill="1" applyBorder="1" applyAlignment="1" applyProtection="1">
      <alignment horizontal="left" vertical="center" indent="1"/>
    </xf>
    <xf numFmtId="0" fontId="0" fillId="3" borderId="84" xfId="0" applyFill="1" applyBorder="1" applyProtection="1"/>
    <xf numFmtId="0" fontId="0" fillId="6" borderId="84" xfId="0" applyFill="1" applyBorder="1" applyProtection="1"/>
    <xf numFmtId="0" fontId="18" fillId="0" borderId="0" xfId="0" applyFont="1" applyAlignment="1">
      <alignment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5" xfId="0" applyFont="1" applyFill="1" applyBorder="1" applyAlignment="1">
      <alignment horizontal="center" vertical="center"/>
    </xf>
    <xf numFmtId="0" fontId="0" fillId="11" borderId="0" xfId="0" applyFill="1" applyAlignment="1">
      <alignment vertical="center"/>
    </xf>
    <xf numFmtId="0" fontId="38" fillId="19" borderId="3" xfId="0" applyFont="1" applyFill="1" applyBorder="1" applyAlignment="1">
      <alignment horizontal="center" vertical="center"/>
    </xf>
    <xf numFmtId="0" fontId="75" fillId="11" borderId="19" xfId="0" applyFont="1" applyFill="1" applyBorder="1" applyAlignment="1">
      <alignment vertical="center" wrapText="1"/>
    </xf>
    <xf numFmtId="0" fontId="88" fillId="9" borderId="19" xfId="0" applyFont="1" applyFill="1" applyBorder="1" applyAlignment="1">
      <alignment horizontal="center" vertical="center" wrapText="1"/>
    </xf>
    <xf numFmtId="0" fontId="75" fillId="11" borderId="28" xfId="0" applyFont="1" applyFill="1" applyBorder="1" applyAlignment="1">
      <alignment horizontal="center" vertical="center"/>
    </xf>
    <xf numFmtId="0" fontId="75" fillId="11" borderId="0" xfId="0" applyFont="1" applyFill="1" applyBorder="1" applyAlignment="1">
      <alignment horizontal="center" vertical="center"/>
    </xf>
    <xf numFmtId="0" fontId="80" fillId="40" borderId="2" xfId="0" applyFont="1" applyFill="1" applyBorder="1" applyAlignment="1">
      <alignment vertical="center"/>
    </xf>
    <xf numFmtId="0" fontId="40" fillId="19" borderId="1" xfId="0" applyFont="1" applyFill="1" applyBorder="1" applyAlignment="1">
      <alignment vertical="center" textRotation="90"/>
    </xf>
    <xf numFmtId="0" fontId="54" fillId="11" borderId="0" xfId="0" applyFont="1" applyFill="1" applyAlignment="1">
      <alignment horizontal="center" vertical="center"/>
    </xf>
    <xf numFmtId="0" fontId="69" fillId="11" borderId="0" xfId="0" applyFont="1" applyFill="1" applyAlignment="1">
      <alignment horizontal="center" vertical="center"/>
    </xf>
    <xf numFmtId="0" fontId="40" fillId="19" borderId="0" xfId="0" applyFont="1" applyFill="1" applyBorder="1" applyAlignment="1">
      <alignment vertical="center" textRotation="90"/>
    </xf>
    <xf numFmtId="0" fontId="31" fillId="9" borderId="2" xfId="0" applyFont="1" applyFill="1" applyBorder="1" applyAlignment="1">
      <alignment horizontal="center" vertical="center"/>
    </xf>
    <xf numFmtId="0" fontId="29" fillId="9" borderId="6" xfId="0" applyFont="1" applyFill="1" applyBorder="1" applyAlignment="1">
      <alignment horizontal="center" textRotation="90"/>
    </xf>
    <xf numFmtId="0" fontId="31" fillId="43" borderId="5" xfId="0" applyFont="1" applyFill="1" applyBorder="1" applyAlignment="1">
      <alignment horizontal="center" vertical="center"/>
    </xf>
    <xf numFmtId="0" fontId="31" fillId="13" borderId="2" xfId="0" applyFont="1" applyFill="1" applyBorder="1" applyAlignment="1">
      <alignment horizontal="center" vertical="center"/>
    </xf>
    <xf numFmtId="0" fontId="0" fillId="13" borderId="0" xfId="0" applyFill="1" applyAlignment="1">
      <alignment horizontal="center" vertical="center"/>
    </xf>
    <xf numFmtId="0" fontId="40" fillId="13" borderId="0" xfId="0" applyFont="1" applyFill="1" applyBorder="1" applyAlignment="1">
      <alignment vertical="center" textRotation="90"/>
    </xf>
    <xf numFmtId="0" fontId="44" fillId="13" borderId="5" xfId="0" applyFont="1" applyFill="1" applyBorder="1" applyAlignment="1">
      <alignment vertical="center" textRotation="90"/>
    </xf>
    <xf numFmtId="0" fontId="78" fillId="3" borderId="0" xfId="0" applyFont="1" applyFill="1" applyAlignment="1">
      <alignment horizontal="center" vertical="center"/>
    </xf>
    <xf numFmtId="0" fontId="32" fillId="12" borderId="2" xfId="0" applyFont="1" applyFill="1" applyBorder="1" applyAlignment="1">
      <alignment horizontal="center" vertical="center" wrapText="1"/>
    </xf>
    <xf numFmtId="0" fontId="44" fillId="13" borderId="0" xfId="0" applyFont="1" applyFill="1" applyBorder="1" applyAlignment="1">
      <alignment vertical="center" textRotation="90"/>
    </xf>
    <xf numFmtId="0" fontId="31" fillId="19" borderId="86" xfId="0" applyFont="1" applyFill="1" applyBorder="1" applyAlignment="1">
      <alignment horizontal="center" vertical="center" textRotation="90"/>
    </xf>
    <xf numFmtId="0" fontId="31" fillId="0" borderId="87" xfId="0" applyFont="1" applyBorder="1" applyAlignment="1">
      <alignment horizontal="center" vertical="center"/>
    </xf>
    <xf numFmtId="0" fontId="0" fillId="10" borderId="85" xfId="0" applyFill="1" applyBorder="1"/>
    <xf numFmtId="0" fontId="44" fillId="13" borderId="85" xfId="0" applyFont="1" applyFill="1" applyBorder="1" applyAlignment="1">
      <alignment vertical="center" textRotation="90"/>
    </xf>
    <xf numFmtId="0" fontId="42" fillId="20" borderId="5" xfId="0" applyFont="1" applyFill="1" applyBorder="1" applyAlignment="1">
      <alignment horizontal="center" vertical="center" textRotation="90"/>
    </xf>
    <xf numFmtId="0" fontId="0" fillId="11" borderId="0" xfId="0" applyFill="1" applyBorder="1" applyAlignment="1">
      <alignment vertical="center"/>
    </xf>
    <xf numFmtId="0" fontId="20" fillId="15" borderId="6" xfId="0" applyFont="1" applyFill="1" applyBorder="1" applyAlignment="1">
      <alignment horizontal="left" vertical="center" indent="1"/>
    </xf>
    <xf numFmtId="0" fontId="18" fillId="0" borderId="6" xfId="0" applyFont="1" applyFill="1" applyBorder="1" applyAlignment="1">
      <alignment horizontal="center" vertical="center"/>
    </xf>
    <xf numFmtId="0" fontId="31" fillId="8" borderId="89" xfId="0" applyFont="1" applyFill="1" applyBorder="1" applyAlignment="1" applyProtection="1">
      <alignment horizontal="center" vertical="center" wrapText="1"/>
    </xf>
    <xf numFmtId="0" fontId="31" fillId="11" borderId="6" xfId="0" applyFont="1" applyFill="1" applyBorder="1" applyAlignment="1">
      <alignment horizontal="center" vertical="center"/>
    </xf>
    <xf numFmtId="0" fontId="31" fillId="0" borderId="90" xfId="0" applyFont="1" applyBorder="1" applyAlignment="1">
      <alignment horizontal="center" vertical="center"/>
    </xf>
    <xf numFmtId="0" fontId="0" fillId="6" borderId="88" xfId="0" applyFill="1" applyBorder="1" applyAlignment="1">
      <alignment vertical="center"/>
    </xf>
    <xf numFmtId="0" fontId="22" fillId="3" borderId="88" xfId="0" applyFont="1" applyFill="1" applyBorder="1" applyAlignment="1">
      <alignment horizontal="center" vertical="center"/>
    </xf>
    <xf numFmtId="0" fontId="0" fillId="10" borderId="88" xfId="0" applyFill="1" applyBorder="1" applyAlignment="1">
      <alignment horizontal="center" vertical="center"/>
    </xf>
    <xf numFmtId="0" fontId="31" fillId="0" borderId="91" xfId="0" applyFont="1" applyFill="1" applyBorder="1" applyAlignment="1">
      <alignment horizontal="center" vertical="center"/>
    </xf>
    <xf numFmtId="0" fontId="18" fillId="0" borderId="91" xfId="0" applyFont="1" applyFill="1" applyBorder="1" applyAlignment="1">
      <alignment horizontal="center" vertical="center"/>
    </xf>
    <xf numFmtId="0" fontId="31" fillId="8" borderId="92" xfId="0" applyFont="1" applyFill="1" applyBorder="1" applyAlignment="1" applyProtection="1">
      <alignment horizontal="center" vertical="center" wrapText="1"/>
    </xf>
    <xf numFmtId="0" fontId="0" fillId="0" borderId="88" xfId="0" applyBorder="1"/>
    <xf numFmtId="0" fontId="0" fillId="10" borderId="88" xfId="0" applyFill="1" applyBorder="1"/>
    <xf numFmtId="0" fontId="31" fillId="0" borderId="93" xfId="0" applyFont="1" applyBorder="1" applyAlignment="1">
      <alignment horizontal="center" vertical="center"/>
    </xf>
    <xf numFmtId="0" fontId="90" fillId="16" borderId="88" xfId="0" applyFont="1" applyFill="1" applyBorder="1" applyAlignment="1">
      <alignment horizontal="center" vertical="center"/>
    </xf>
    <xf numFmtId="0" fontId="0" fillId="10" borderId="0" xfId="0" applyFill="1" applyBorder="1"/>
    <xf numFmtId="0" fontId="90" fillId="16" borderId="0" xfId="0" applyFont="1" applyFill="1" applyBorder="1" applyAlignment="1">
      <alignment horizontal="center" vertical="center"/>
    </xf>
    <xf numFmtId="0" fontId="88" fillId="16" borderId="88" xfId="0" applyFont="1" applyFill="1" applyBorder="1" applyAlignment="1" applyProtection="1">
      <alignment horizontal="left" vertical="center" indent="1"/>
      <protection locked="0"/>
    </xf>
    <xf numFmtId="0" fontId="88" fillId="16" borderId="0" xfId="0" applyFont="1" applyFill="1" applyBorder="1" applyAlignment="1" applyProtection="1">
      <alignment horizontal="left" vertical="center" indent="1"/>
      <protection locked="0"/>
    </xf>
    <xf numFmtId="0" fontId="0" fillId="13" borderId="11" xfId="0" applyFill="1" applyBorder="1" applyAlignment="1"/>
    <xf numFmtId="0" fontId="0" fillId="13" borderId="7" xfId="0" applyFill="1" applyBorder="1" applyAlignment="1"/>
    <xf numFmtId="0" fontId="31" fillId="0" borderId="6" xfId="0" applyFont="1" applyBorder="1" applyAlignment="1">
      <alignment horizontal="center" vertical="center"/>
    </xf>
    <xf numFmtId="0" fontId="31" fillId="15" borderId="91" xfId="0" applyFont="1" applyFill="1" applyBorder="1" applyAlignment="1">
      <alignment horizontal="center" vertical="center"/>
    </xf>
    <xf numFmtId="0" fontId="32" fillId="12" borderId="91" xfId="0" applyFont="1" applyFill="1" applyBorder="1" applyAlignment="1">
      <alignment horizontal="center" vertical="center" wrapText="1"/>
    </xf>
    <xf numFmtId="0" fontId="20" fillId="23" borderId="91" xfId="0" applyFont="1" applyFill="1" applyBorder="1" applyAlignment="1">
      <alignment horizontal="center" vertical="center" textRotation="90"/>
    </xf>
    <xf numFmtId="0" fontId="69" fillId="15" borderId="96" xfId="0" applyFont="1" applyFill="1" applyBorder="1" applyAlignment="1">
      <alignment vertical="center" wrapText="1"/>
    </xf>
    <xf numFmtId="0" fontId="69" fillId="15" borderId="97" xfId="0" applyFont="1" applyFill="1" applyBorder="1" applyAlignment="1">
      <alignment vertical="center" wrapText="1"/>
    </xf>
    <xf numFmtId="0" fontId="0" fillId="10" borderId="88" xfId="0" applyFill="1" applyBorder="1" applyAlignment="1">
      <alignment vertical="center"/>
    </xf>
    <xf numFmtId="0" fontId="31" fillId="0" borderId="26" xfId="0" applyFont="1" applyBorder="1" applyAlignment="1">
      <alignment horizontal="center" vertical="center"/>
    </xf>
    <xf numFmtId="0" fontId="87" fillId="11" borderId="0" xfId="0" applyFont="1" applyFill="1" applyBorder="1" applyAlignment="1">
      <alignment horizontal="center" vertical="center"/>
    </xf>
    <xf numFmtId="0" fontId="0" fillId="9" borderId="99" xfId="0" applyFill="1" applyBorder="1" applyAlignment="1">
      <alignment horizontal="center" vertical="center"/>
    </xf>
    <xf numFmtId="0" fontId="0" fillId="6" borderId="99" xfId="0" applyFill="1" applyBorder="1" applyAlignment="1">
      <alignment vertical="center"/>
    </xf>
    <xf numFmtId="0" fontId="22" fillId="3" borderId="101" xfId="0" applyFont="1" applyFill="1" applyBorder="1" applyAlignment="1">
      <alignment horizontal="center" vertical="center"/>
    </xf>
    <xf numFmtId="0" fontId="0" fillId="10" borderId="99" xfId="0" applyFill="1" applyBorder="1" applyAlignment="1">
      <alignment horizontal="center" vertical="center"/>
    </xf>
    <xf numFmtId="0" fontId="32" fillId="12" borderId="100" xfId="0" applyFont="1" applyFill="1" applyBorder="1" applyAlignment="1">
      <alignment horizontal="center" vertical="center" wrapText="1"/>
    </xf>
    <xf numFmtId="0" fontId="31" fillId="0" borderId="102" xfId="0" applyFont="1" applyFill="1" applyBorder="1" applyAlignment="1">
      <alignment horizontal="center" vertical="center"/>
    </xf>
    <xf numFmtId="0" fontId="31" fillId="8" borderId="103" xfId="0" applyFont="1" applyFill="1" applyBorder="1" applyAlignment="1" applyProtection="1">
      <alignment horizontal="center" vertical="center" wrapText="1"/>
    </xf>
    <xf numFmtId="0" fontId="87" fillId="11" borderId="99" xfId="0" applyFont="1" applyFill="1" applyBorder="1" applyAlignment="1">
      <alignment horizontal="center" vertical="center"/>
    </xf>
    <xf numFmtId="0" fontId="31" fillId="11" borderId="100" xfId="0" applyFont="1" applyFill="1" applyBorder="1" applyAlignment="1">
      <alignment horizontal="center" vertical="center"/>
    </xf>
    <xf numFmtId="0" fontId="38" fillId="19" borderId="100" xfId="0" applyFont="1" applyFill="1" applyBorder="1" applyAlignment="1">
      <alignment horizontal="center" vertical="center"/>
    </xf>
    <xf numFmtId="0" fontId="31" fillId="0" borderId="104" xfId="0" applyFont="1" applyBorder="1" applyAlignment="1">
      <alignment horizontal="center" vertical="center"/>
    </xf>
    <xf numFmtId="0" fontId="86" fillId="19" borderId="105" xfId="0" applyFont="1" applyFill="1" applyBorder="1" applyAlignment="1">
      <alignment horizontal="left" vertical="center" indent="1"/>
    </xf>
    <xf numFmtId="0" fontId="86" fillId="19" borderId="105" xfId="0" applyFont="1" applyFill="1" applyBorder="1" applyAlignment="1">
      <alignment vertical="center"/>
    </xf>
    <xf numFmtId="0" fontId="86" fillId="19" borderId="106" xfId="0" applyFont="1" applyFill="1" applyBorder="1" applyAlignment="1">
      <alignment vertical="center"/>
    </xf>
    <xf numFmtId="0" fontId="0" fillId="10" borderId="99" xfId="0" applyFill="1" applyBorder="1"/>
    <xf numFmtId="0" fontId="91" fillId="27" borderId="17" xfId="0" applyFont="1" applyFill="1" applyBorder="1" applyAlignment="1" applyProtection="1">
      <alignment horizontal="center" vertical="center"/>
    </xf>
    <xf numFmtId="0" fontId="22" fillId="3" borderId="95" xfId="0" applyFont="1" applyFill="1" applyBorder="1" applyAlignment="1">
      <alignment horizontal="center" vertical="center"/>
    </xf>
    <xf numFmtId="0" fontId="31" fillId="0" borderId="95" xfId="0" applyFont="1" applyFill="1" applyBorder="1" applyAlignment="1">
      <alignment horizontal="center" vertical="center"/>
    </xf>
    <xf numFmtId="0" fontId="18" fillId="0" borderId="95" xfId="0" applyFont="1" applyFill="1" applyBorder="1" applyAlignment="1">
      <alignment horizontal="center" vertical="center"/>
    </xf>
    <xf numFmtId="0" fontId="31" fillId="8" borderId="88" xfId="0" applyFont="1" applyFill="1" applyBorder="1" applyAlignment="1" applyProtection="1">
      <alignment horizontal="center" vertical="center" wrapText="1"/>
    </xf>
    <xf numFmtId="0" fontId="69" fillId="15" borderId="88" xfId="0" applyFont="1" applyFill="1" applyBorder="1" applyAlignment="1">
      <alignment horizontal="center" vertical="center" textRotation="90"/>
    </xf>
    <xf numFmtId="0" fontId="31" fillId="11" borderId="88" xfId="0" applyFont="1" applyFill="1" applyBorder="1" applyAlignment="1">
      <alignment horizontal="center" vertical="center"/>
    </xf>
    <xf numFmtId="0" fontId="0" fillId="13" borderId="88" xfId="0" applyFill="1" applyBorder="1" applyAlignment="1"/>
    <xf numFmtId="0" fontId="31" fillId="0" borderId="88" xfId="0" applyFont="1" applyBorder="1" applyAlignment="1">
      <alignment horizontal="center" vertical="center"/>
    </xf>
    <xf numFmtId="0" fontId="38" fillId="44" borderId="88" xfId="0" applyFont="1" applyFill="1" applyBorder="1" applyAlignment="1">
      <alignment horizontal="center" vertical="center"/>
    </xf>
    <xf numFmtId="0" fontId="26" fillId="15" borderId="12" xfId="0" applyFont="1" applyFill="1" applyBorder="1" applyAlignment="1" applyProtection="1">
      <alignment horizontal="center" vertical="center"/>
    </xf>
    <xf numFmtId="0" fontId="0" fillId="15" borderId="13" xfId="0" applyFill="1" applyBorder="1" applyAlignment="1" applyProtection="1">
      <alignment horizontal="center" vertical="center"/>
    </xf>
    <xf numFmtId="0" fontId="26" fillId="13" borderId="12" xfId="0" applyFont="1" applyFill="1" applyBorder="1" applyAlignment="1" applyProtection="1">
      <alignment horizontal="center" vertical="center"/>
    </xf>
    <xf numFmtId="0" fontId="26" fillId="13" borderId="13" xfId="0" applyFont="1" applyFill="1" applyBorder="1" applyAlignment="1" applyProtection="1">
      <alignment horizontal="center" vertical="center"/>
    </xf>
    <xf numFmtId="0" fontId="22" fillId="24" borderId="1" xfId="0" applyFont="1" applyFill="1" applyBorder="1" applyAlignment="1" applyProtection="1">
      <alignment horizontal="center" textRotation="90"/>
    </xf>
    <xf numFmtId="0" fontId="72" fillId="8" borderId="0" xfId="0" applyFont="1" applyFill="1" applyAlignment="1" applyProtection="1">
      <alignment horizontal="center" vertical="center"/>
    </xf>
    <xf numFmtId="0" fontId="0" fillId="26" borderId="107" xfId="0" applyFill="1" applyBorder="1" applyAlignment="1" applyProtection="1">
      <alignment horizontal="center" vertical="center"/>
    </xf>
    <xf numFmtId="0" fontId="0" fillId="25" borderId="6" xfId="0" applyFill="1" applyBorder="1" applyAlignment="1" applyProtection="1">
      <alignment horizontal="center" vertical="center"/>
    </xf>
    <xf numFmtId="0" fontId="0" fillId="25" borderId="1" xfId="0" applyFill="1" applyBorder="1" applyAlignment="1" applyProtection="1">
      <alignment horizontal="center" vertical="center"/>
    </xf>
    <xf numFmtId="0" fontId="0" fillId="25" borderId="2" xfId="0" applyFill="1" applyBorder="1" applyAlignment="1" applyProtection="1">
      <alignment vertical="center"/>
    </xf>
    <xf numFmtId="0" fontId="46" fillId="26" borderId="5" xfId="0" applyFont="1" applyFill="1" applyBorder="1" applyAlignment="1" applyProtection="1">
      <alignment vertical="center"/>
    </xf>
    <xf numFmtId="0" fontId="46" fillId="26" borderId="8" xfId="0" applyFont="1" applyFill="1" applyBorder="1" applyAlignment="1" applyProtection="1">
      <alignment vertical="center"/>
    </xf>
    <xf numFmtId="0" fontId="22" fillId="24" borderId="26" xfId="0" applyFont="1" applyFill="1" applyBorder="1" applyAlignment="1" applyProtection="1">
      <alignment vertical="center"/>
    </xf>
    <xf numFmtId="0" fontId="22" fillId="24" borderId="27" xfId="0" applyFont="1" applyFill="1" applyBorder="1" applyAlignment="1" applyProtection="1">
      <alignment vertical="center"/>
    </xf>
    <xf numFmtId="0" fontId="22" fillId="24" borderId="25" xfId="0" applyFont="1" applyFill="1" applyBorder="1" applyAlignment="1" applyProtection="1">
      <alignment vertical="center"/>
    </xf>
    <xf numFmtId="0" fontId="15" fillId="15" borderId="27" xfId="0" applyFont="1" applyFill="1" applyBorder="1" applyAlignment="1" applyProtection="1">
      <alignment vertical="center"/>
    </xf>
    <xf numFmtId="0" fontId="22" fillId="8" borderId="15" xfId="0" applyFont="1" applyFill="1" applyBorder="1" applyAlignment="1" applyProtection="1">
      <alignment horizontal="center" vertical="center" wrapText="1"/>
    </xf>
    <xf numFmtId="0" fontId="22" fillId="8" borderId="110" xfId="0" applyFont="1" applyFill="1" applyBorder="1" applyAlignment="1" applyProtection="1">
      <alignment horizontal="center" vertical="center" wrapText="1"/>
    </xf>
    <xf numFmtId="0" fontId="31" fillId="23" borderId="28" xfId="0" applyFont="1" applyFill="1" applyBorder="1" applyAlignment="1" applyProtection="1">
      <alignment horizontal="center" vertical="center"/>
    </xf>
    <xf numFmtId="0" fontId="31" fillId="23" borderId="0" xfId="0" applyFont="1" applyFill="1" applyBorder="1" applyAlignment="1" applyProtection="1">
      <alignment horizontal="center" vertical="center"/>
    </xf>
    <xf numFmtId="0" fontId="22" fillId="24" borderId="1" xfId="0" applyFont="1" applyFill="1" applyBorder="1" applyAlignment="1" applyProtection="1">
      <alignment horizontal="center" textRotation="90"/>
    </xf>
    <xf numFmtId="0" fontId="42" fillId="45" borderId="2" xfId="0" applyFont="1" applyFill="1" applyBorder="1" applyAlignment="1">
      <alignment horizontal="center" vertical="center" textRotation="90"/>
    </xf>
    <xf numFmtId="0" fontId="93" fillId="46" borderId="2" xfId="0" applyFont="1" applyFill="1" applyBorder="1" applyAlignment="1">
      <alignment horizontal="center" vertical="center" textRotation="90"/>
    </xf>
    <xf numFmtId="0" fontId="68" fillId="3" borderId="0" xfId="0" applyFont="1" applyFill="1" applyAlignment="1">
      <alignment horizontal="center" vertical="center"/>
    </xf>
    <xf numFmtId="0" fontId="31" fillId="9" borderId="6" xfId="0" applyFont="1" applyFill="1" applyBorder="1" applyAlignment="1">
      <alignment horizontal="center" textRotation="90" wrapText="1"/>
    </xf>
    <xf numFmtId="0" fontId="31" fillId="27" borderId="6" xfId="0" applyFont="1" applyFill="1" applyBorder="1" applyAlignment="1">
      <alignment horizontal="center" textRotation="90" wrapText="1"/>
    </xf>
    <xf numFmtId="0" fontId="31" fillId="33" borderId="6" xfId="0" applyFont="1" applyFill="1" applyBorder="1" applyAlignment="1">
      <alignment horizontal="center" textRotation="90" wrapText="1"/>
    </xf>
    <xf numFmtId="0" fontId="31" fillId="40" borderId="6" xfId="0" applyFont="1" applyFill="1" applyBorder="1" applyAlignment="1">
      <alignment horizontal="center" textRotation="90" wrapText="1"/>
    </xf>
    <xf numFmtId="0" fontId="68" fillId="19" borderId="0" xfId="0" applyFont="1" applyFill="1" applyAlignment="1">
      <alignment horizontal="center" vertical="center"/>
    </xf>
    <xf numFmtId="0" fontId="68" fillId="27" borderId="6" xfId="0" applyFont="1" applyFill="1" applyBorder="1" applyAlignment="1">
      <alignment horizontal="center" vertical="center" wrapText="1"/>
    </xf>
    <xf numFmtId="0" fontId="68" fillId="33" borderId="0" xfId="0" applyFont="1" applyFill="1" applyAlignment="1">
      <alignment horizontal="center" vertical="center"/>
    </xf>
    <xf numFmtId="0" fontId="68" fillId="40" borderId="0" xfId="0" applyFont="1" applyFill="1" applyAlignment="1">
      <alignment horizontal="center" vertical="center"/>
    </xf>
    <xf numFmtId="0" fontId="69" fillId="3" borderId="0" xfId="0" applyFont="1" applyFill="1" applyAlignment="1">
      <alignment horizontal="center" vertical="center"/>
    </xf>
    <xf numFmtId="0" fontId="42" fillId="11" borderId="2" xfId="0" applyFont="1" applyFill="1" applyBorder="1" applyAlignment="1">
      <alignment horizontal="center" vertical="center" textRotation="90"/>
    </xf>
    <xf numFmtId="0" fontId="43" fillId="3" borderId="0" xfId="0" applyFont="1" applyFill="1" applyAlignment="1">
      <alignment horizontal="center" vertical="center"/>
    </xf>
    <xf numFmtId="169" fontId="20" fillId="3" borderId="0" xfId="0" applyNumberFormat="1" applyFont="1" applyFill="1" applyAlignment="1">
      <alignment horizontal="center" vertical="center"/>
    </xf>
    <xf numFmtId="0" fontId="94" fillId="36" borderId="0" xfId="0" applyFont="1" applyFill="1" applyAlignment="1">
      <alignment horizontal="center" vertical="center"/>
    </xf>
    <xf numFmtId="0" fontId="95" fillId="23" borderId="0" xfId="0" applyFont="1" applyFill="1" applyAlignment="1">
      <alignment horizontal="center" vertical="center" textRotation="90"/>
    </xf>
    <xf numFmtId="0" fontId="54" fillId="16" borderId="0" xfId="0" applyFont="1" applyFill="1" applyAlignment="1">
      <alignment horizontal="center" vertical="center"/>
    </xf>
    <xf numFmtId="0" fontId="96" fillId="35" borderId="0" xfId="0" applyFont="1" applyFill="1" applyAlignment="1">
      <alignment horizontal="center" vertical="center"/>
    </xf>
    <xf numFmtId="0" fontId="41" fillId="44" borderId="0" xfId="0" applyFont="1" applyFill="1" applyAlignment="1">
      <alignment horizontal="center" vertical="center" textRotation="90"/>
    </xf>
    <xf numFmtId="0" fontId="43" fillId="14" borderId="111" xfId="0" applyFont="1" applyFill="1" applyBorder="1" applyAlignment="1">
      <alignment horizontal="center" vertical="center"/>
    </xf>
    <xf numFmtId="0" fontId="0" fillId="23" borderId="1" xfId="0" applyFill="1" applyBorder="1" applyProtection="1"/>
    <xf numFmtId="0" fontId="0" fillId="26" borderId="1" xfId="0" applyFill="1" applyBorder="1" applyAlignment="1" applyProtection="1">
      <alignment horizontal="center" vertical="center"/>
    </xf>
    <xf numFmtId="0" fontId="26" fillId="24" borderId="1" xfId="0" applyFont="1" applyFill="1" applyBorder="1" applyAlignment="1" applyProtection="1">
      <alignment horizontal="center" vertical="center"/>
    </xf>
    <xf numFmtId="0" fontId="0" fillId="24" borderId="1" xfId="0" applyFill="1" applyBorder="1" applyAlignment="1" applyProtection="1">
      <alignment horizontal="center" vertical="center"/>
    </xf>
    <xf numFmtId="0" fontId="0" fillId="24" borderId="9" xfId="0" applyFill="1" applyBorder="1" applyAlignment="1" applyProtection="1">
      <alignment horizontal="center" vertical="center"/>
    </xf>
    <xf numFmtId="0" fontId="26" fillId="13" borderId="1" xfId="0" applyFont="1" applyFill="1" applyBorder="1" applyAlignment="1" applyProtection="1">
      <alignment horizontal="center" vertical="center"/>
    </xf>
    <xf numFmtId="0" fontId="26" fillId="13" borderId="9"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0" fillId="15" borderId="9" xfId="0" applyFill="1" applyBorder="1" applyAlignment="1" applyProtection="1">
      <alignment horizontal="center" vertical="center"/>
    </xf>
    <xf numFmtId="0" fontId="0" fillId="26" borderId="19" xfId="0" applyFill="1" applyBorder="1" applyAlignment="1" applyProtection="1">
      <alignment horizontal="center" vertical="center"/>
    </xf>
    <xf numFmtId="0" fontId="46" fillId="23" borderId="18" xfId="0" applyFont="1" applyFill="1" applyBorder="1" applyAlignment="1" applyProtection="1">
      <alignment vertical="center"/>
    </xf>
    <xf numFmtId="0" fontId="22" fillId="13" borderId="3" xfId="0" applyFont="1" applyFill="1" applyBorder="1" applyAlignment="1">
      <alignment horizontal="center" textRotation="90"/>
    </xf>
    <xf numFmtId="0" fontId="97" fillId="0" borderId="3" xfId="0" applyFont="1" applyFill="1" applyBorder="1" applyAlignment="1">
      <alignment horizontal="center" vertical="center"/>
    </xf>
    <xf numFmtId="0" fontId="58" fillId="0" borderId="3" xfId="0" applyFont="1" applyFill="1" applyBorder="1" applyAlignment="1">
      <alignment horizontal="center" vertical="center"/>
    </xf>
    <xf numFmtId="0" fontId="22" fillId="8" borderId="3" xfId="0" applyFont="1" applyFill="1" applyBorder="1" applyAlignment="1">
      <alignment horizontal="left" vertical="center" indent="1"/>
    </xf>
    <xf numFmtId="0" fontId="18" fillId="8" borderId="3" xfId="0" applyFont="1" applyFill="1" applyBorder="1" applyAlignment="1">
      <alignment horizontal="center" vertical="center" wrapText="1"/>
    </xf>
    <xf numFmtId="0" fontId="27" fillId="0" borderId="0" xfId="0" applyFont="1" applyAlignment="1">
      <alignment horizontal="center" textRotation="85"/>
    </xf>
    <xf numFmtId="0" fontId="22" fillId="19" borderId="79" xfId="0" applyFont="1" applyFill="1" applyBorder="1" applyAlignment="1" applyProtection="1">
      <alignment horizontal="left" vertical="center" indent="1"/>
    </xf>
    <xf numFmtId="0" fontId="22" fillId="19" borderId="82" xfId="0" applyFont="1" applyFill="1" applyBorder="1" applyAlignment="1" applyProtection="1">
      <alignment horizontal="left" vertical="center" indent="1"/>
    </xf>
    <xf numFmtId="0" fontId="22" fillId="19" borderId="84" xfId="0" applyFont="1" applyFill="1" applyBorder="1" applyAlignment="1" applyProtection="1">
      <alignment horizontal="left" vertical="center" indent="1"/>
    </xf>
    <xf numFmtId="0" fontId="20" fillId="0" borderId="0" xfId="0" applyFont="1" applyAlignment="1">
      <alignment horizontal="center" vertical="center"/>
    </xf>
    <xf numFmtId="0" fontId="41" fillId="0" borderId="0" xfId="0" applyFont="1" applyAlignment="1">
      <alignment horizontal="center" vertical="center"/>
    </xf>
    <xf numFmtId="0" fontId="37" fillId="0" borderId="0" xfId="0" applyFont="1" applyAlignment="1">
      <alignment vertical="center"/>
    </xf>
    <xf numFmtId="0" fontId="98" fillId="0" borderId="0" xfId="0" applyFont="1" applyAlignment="1">
      <alignment horizontal="center" vertical="center"/>
    </xf>
    <xf numFmtId="0" fontId="99" fillId="0" borderId="0" xfId="0" applyFont="1" applyAlignment="1">
      <alignment horizontal="center" vertical="center"/>
    </xf>
    <xf numFmtId="0" fontId="47" fillId="0" borderId="0" xfId="0" applyFont="1" applyAlignment="1">
      <alignment horizontal="center" vertical="center"/>
    </xf>
    <xf numFmtId="0" fontId="35" fillId="0" borderId="0" xfId="0" applyFont="1" applyAlignment="1">
      <alignment horizontal="center" vertical="center"/>
    </xf>
    <xf numFmtId="0" fontId="100" fillId="0" borderId="0" xfId="0" applyFont="1" applyAlignment="1">
      <alignment horizontal="center" vertical="center"/>
    </xf>
    <xf numFmtId="0" fontId="31" fillId="22" borderId="3" xfId="0" applyFont="1" applyFill="1" applyBorder="1" applyAlignment="1" applyProtection="1">
      <alignment horizontal="center" vertical="center"/>
    </xf>
    <xf numFmtId="0" fontId="88" fillId="15" borderId="35" xfId="0" applyFont="1" applyFill="1" applyBorder="1" applyAlignment="1">
      <alignment horizontal="center" vertical="center" wrapText="1"/>
    </xf>
    <xf numFmtId="0" fontId="75" fillId="11" borderId="28" xfId="0" applyFont="1" applyFill="1" applyBorder="1" applyAlignment="1">
      <alignment horizontal="center" vertical="center"/>
    </xf>
    <xf numFmtId="0" fontId="75" fillId="11" borderId="0" xfId="0" applyFont="1" applyFill="1" applyBorder="1" applyAlignment="1">
      <alignment horizontal="center" vertical="center"/>
    </xf>
    <xf numFmtId="0" fontId="31" fillId="8" borderId="3" xfId="0" applyFont="1" applyFill="1" applyBorder="1" applyAlignment="1" applyProtection="1">
      <alignment horizontal="center" vertical="center" wrapText="1"/>
    </xf>
    <xf numFmtId="0" fontId="31" fillId="8" borderId="112" xfId="0" applyFont="1" applyFill="1" applyBorder="1" applyAlignment="1" applyProtection="1">
      <alignment horizontal="center" vertical="center" wrapText="1"/>
    </xf>
    <xf numFmtId="0" fontId="0" fillId="8" borderId="114" xfId="0" applyFill="1" applyBorder="1" applyProtection="1"/>
    <xf numFmtId="0" fontId="22" fillId="3" borderId="115" xfId="0" applyFont="1" applyFill="1" applyBorder="1" applyAlignment="1" applyProtection="1">
      <alignment horizontal="left" vertical="center" indent="1"/>
    </xf>
    <xf numFmtId="0" fontId="0" fillId="3" borderId="115" xfId="0" applyFill="1" applyBorder="1" applyProtection="1"/>
    <xf numFmtId="0" fontId="31" fillId="8" borderId="2" xfId="0" applyFont="1" applyFill="1" applyBorder="1" applyAlignment="1" applyProtection="1">
      <alignment horizontal="center" vertical="center" wrapText="1"/>
    </xf>
    <xf numFmtId="0" fontId="0" fillId="6" borderId="115" xfId="0" applyFill="1" applyBorder="1" applyProtection="1"/>
    <xf numFmtId="0" fontId="31" fillId="11" borderId="12" xfId="0" applyFont="1" applyFill="1" applyBorder="1" applyAlignment="1" applyProtection="1">
      <alignment horizontal="center" vertical="center"/>
    </xf>
    <xf numFmtId="0" fontId="0" fillId="6" borderId="20" xfId="0" applyFill="1" applyBorder="1" applyProtection="1"/>
    <xf numFmtId="0" fontId="78" fillId="11" borderId="0" xfId="0" applyFont="1" applyFill="1" applyBorder="1" applyAlignment="1">
      <alignment vertical="center" wrapText="1"/>
    </xf>
    <xf numFmtId="0" fontId="0" fillId="6" borderId="0" xfId="0" applyFill="1" applyAlignment="1"/>
    <xf numFmtId="0" fontId="0" fillId="3" borderId="0" xfId="0" applyFill="1" applyAlignment="1"/>
    <xf numFmtId="0" fontId="0" fillId="0" borderId="0" xfId="0" applyFill="1" applyAlignment="1"/>
    <xf numFmtId="0" fontId="0" fillId="13" borderId="0" xfId="0" applyFill="1" applyAlignment="1"/>
    <xf numFmtId="0" fontId="0" fillId="10" borderId="0" xfId="0" applyFill="1" applyAlignment="1"/>
    <xf numFmtId="0" fontId="90" fillId="16" borderId="88" xfId="0" applyFont="1" applyFill="1" applyBorder="1" applyAlignment="1"/>
    <xf numFmtId="0" fontId="90" fillId="16" borderId="0" xfId="0" applyFont="1" applyFill="1" applyBorder="1" applyAlignment="1"/>
    <xf numFmtId="0" fontId="78" fillId="3" borderId="0" xfId="0" applyFont="1" applyFill="1" applyAlignment="1"/>
    <xf numFmtId="0" fontId="101" fillId="3" borderId="0" xfId="0" applyFont="1" applyFill="1" applyAlignment="1">
      <alignment horizontal="center" vertical="center"/>
    </xf>
    <xf numFmtId="0" fontId="68" fillId="19" borderId="3" xfId="0" applyFont="1" applyFill="1" applyBorder="1" applyAlignment="1">
      <alignment horizontal="center" vertical="center"/>
    </xf>
    <xf numFmtId="0" fontId="68" fillId="27" borderId="3" xfId="0" applyFont="1" applyFill="1" applyBorder="1" applyAlignment="1">
      <alignment horizontal="center" vertical="center" wrapText="1"/>
    </xf>
    <xf numFmtId="0" fontId="68" fillId="33" borderId="3" xfId="0" applyFont="1" applyFill="1" applyBorder="1" applyAlignment="1">
      <alignment horizontal="center" vertical="center"/>
    </xf>
    <xf numFmtId="0" fontId="68" fillId="40" borderId="3" xfId="0" applyFont="1" applyFill="1" applyBorder="1" applyAlignment="1">
      <alignment horizontal="center" vertical="center"/>
    </xf>
    <xf numFmtId="0" fontId="69" fillId="38" borderId="0" xfId="0" applyFont="1" applyFill="1" applyAlignment="1">
      <alignment horizontal="center" vertical="center"/>
    </xf>
    <xf numFmtId="0" fontId="0" fillId="38" borderId="0" xfId="0" applyFill="1"/>
    <xf numFmtId="0" fontId="78" fillId="13" borderId="0" xfId="0" applyFont="1" applyFill="1" applyBorder="1" applyAlignment="1">
      <alignment vertical="center" wrapText="1"/>
    </xf>
    <xf numFmtId="0" fontId="78" fillId="13" borderId="8" xfId="0" applyFont="1" applyFill="1" applyBorder="1" applyAlignment="1">
      <alignment vertical="center" wrapText="1"/>
    </xf>
    <xf numFmtId="0" fontId="75" fillId="11" borderId="28" xfId="0" applyFont="1" applyFill="1" applyBorder="1" applyAlignment="1">
      <alignment vertical="center"/>
    </xf>
    <xf numFmtId="0" fontId="75" fillId="11" borderId="0" xfId="0" applyFont="1" applyFill="1" applyBorder="1" applyAlignment="1">
      <alignment vertical="center"/>
    </xf>
    <xf numFmtId="0" fontId="88" fillId="11" borderId="0" xfId="0" applyFont="1" applyFill="1" applyBorder="1" applyAlignment="1">
      <alignment vertical="center"/>
    </xf>
    <xf numFmtId="0" fontId="42" fillId="45" borderId="5" xfId="0" applyFont="1" applyFill="1" applyBorder="1" applyAlignment="1">
      <alignment horizontal="center" vertical="center" textRotation="90"/>
    </xf>
    <xf numFmtId="0" fontId="69" fillId="13" borderId="0" xfId="0" applyFont="1" applyFill="1" applyBorder="1" applyAlignment="1">
      <alignment textRotation="90"/>
    </xf>
    <xf numFmtId="0" fontId="69" fillId="13" borderId="8" xfId="0" applyFont="1" applyFill="1" applyBorder="1" applyAlignment="1">
      <alignment textRotation="90"/>
    </xf>
    <xf numFmtId="0" fontId="31" fillId="19" borderId="5" xfId="0" applyFont="1" applyFill="1" applyBorder="1" applyAlignment="1">
      <alignment horizontal="center" vertical="center" textRotation="90"/>
    </xf>
    <xf numFmtId="0" fontId="32" fillId="0" borderId="0" xfId="0" applyFont="1" applyAlignment="1">
      <alignment horizontal="center" vertical="center"/>
    </xf>
    <xf numFmtId="0" fontId="0" fillId="8" borderId="2" xfId="0" applyFill="1" applyBorder="1"/>
    <xf numFmtId="0" fontId="18" fillId="8" borderId="2" xfId="0" applyFont="1" applyFill="1" applyBorder="1" applyAlignment="1">
      <alignment horizontal="center" vertical="center" wrapText="1"/>
    </xf>
    <xf numFmtId="0" fontId="0" fillId="11" borderId="113" xfId="0" applyFill="1" applyBorder="1"/>
    <xf numFmtId="0" fontId="31" fillId="11" borderId="20" xfId="0" applyFont="1" applyFill="1" applyBorder="1" applyAlignment="1">
      <alignment horizontal="center" vertical="center"/>
    </xf>
    <xf numFmtId="0" fontId="22" fillId="35" borderId="0" xfId="0" applyFont="1" applyFill="1" applyBorder="1" applyAlignment="1" applyProtection="1">
      <alignment horizontal="left" vertical="center" indent="1"/>
    </xf>
    <xf numFmtId="0" fontId="22" fillId="15" borderId="0" xfId="0" applyFont="1" applyFill="1" applyBorder="1" applyAlignment="1" applyProtection="1">
      <alignment horizontal="left" vertical="center" indent="1"/>
    </xf>
    <xf numFmtId="0" fontId="21" fillId="0" borderId="0" xfId="0" applyFont="1" applyAlignment="1">
      <alignment horizontal="center" vertical="center"/>
    </xf>
    <xf numFmtId="0" fontId="31" fillId="22" borderId="3" xfId="0" applyFont="1" applyFill="1" applyBorder="1" applyAlignment="1" applyProtection="1">
      <alignment horizontal="center" vertical="center"/>
    </xf>
    <xf numFmtId="0" fontId="88" fillId="15" borderId="35" xfId="0" applyFont="1" applyFill="1" applyBorder="1" applyAlignment="1">
      <alignment horizontal="center" vertical="center" wrapText="1"/>
    </xf>
    <xf numFmtId="169" fontId="103" fillId="3" borderId="0" xfId="0" applyNumberFormat="1" applyFont="1" applyFill="1" applyAlignment="1">
      <alignment horizontal="center" vertical="center"/>
    </xf>
    <xf numFmtId="0" fontId="14" fillId="3" borderId="25" xfId="1" applyFill="1" applyBorder="1" applyAlignment="1" applyProtection="1">
      <alignment horizontal="left" vertical="center" indent="1"/>
    </xf>
    <xf numFmtId="0" fontId="14" fillId="33" borderId="25" xfId="1" applyFill="1" applyBorder="1" applyAlignment="1" applyProtection="1">
      <alignment horizontal="left" vertical="center" indent="1"/>
    </xf>
    <xf numFmtId="0" fontId="14" fillId="8" borderId="25" xfId="1" applyFill="1" applyBorder="1" applyAlignment="1" applyProtection="1">
      <alignment horizontal="left" vertical="center" indent="1"/>
    </xf>
    <xf numFmtId="0" fontId="78" fillId="11" borderId="19" xfId="0" applyFont="1" applyFill="1" applyBorder="1" applyAlignment="1">
      <alignment vertical="center" wrapText="1"/>
    </xf>
    <xf numFmtId="0" fontId="22" fillId="14" borderId="3" xfId="0" applyFont="1" applyFill="1" applyBorder="1" applyAlignment="1" applyProtection="1">
      <alignment horizontal="left" vertical="center" indent="1"/>
      <protection locked="0"/>
    </xf>
    <xf numFmtId="0" fontId="18" fillId="0" borderId="94" xfId="0" applyFont="1" applyFill="1" applyBorder="1" applyAlignment="1">
      <alignment horizontal="center" vertical="center"/>
    </xf>
    <xf numFmtId="0" fontId="38" fillId="44" borderId="6" xfId="0" applyFont="1" applyFill="1" applyBorder="1" applyAlignment="1">
      <alignment horizontal="center" vertical="center"/>
    </xf>
    <xf numFmtId="0" fontId="69" fillId="15" borderId="5" xfId="0" applyFont="1" applyFill="1" applyBorder="1" applyAlignment="1">
      <alignment vertical="center" wrapText="1"/>
    </xf>
    <xf numFmtId="0" fontId="69" fillId="15" borderId="8" xfId="0" applyFont="1" applyFill="1" applyBorder="1" applyAlignment="1">
      <alignment vertical="center" wrapText="1"/>
    </xf>
    <xf numFmtId="0" fontId="31" fillId="15" borderId="0" xfId="0" applyFont="1" applyFill="1" applyBorder="1" applyAlignment="1">
      <alignment horizontal="center" vertical="center"/>
    </xf>
    <xf numFmtId="0" fontId="31" fillId="15" borderId="0" xfId="0" applyFont="1" applyFill="1" applyBorder="1" applyAlignment="1" applyProtection="1">
      <alignment horizontal="center" vertical="center" wrapText="1"/>
    </xf>
    <xf numFmtId="0" fontId="69" fillId="15" borderId="0" xfId="0" applyFont="1" applyFill="1" applyBorder="1" applyAlignment="1">
      <alignment horizontal="center" vertical="center" textRotation="90"/>
    </xf>
    <xf numFmtId="0" fontId="0" fillId="15" borderId="0" xfId="0" applyFill="1" applyBorder="1" applyAlignment="1"/>
    <xf numFmtId="0" fontId="38" fillId="15" borderId="0" xfId="0" applyFont="1" applyFill="1" applyBorder="1" applyAlignment="1">
      <alignment horizontal="center" vertical="center"/>
    </xf>
    <xf numFmtId="0" fontId="104" fillId="40" borderId="0" xfId="0" applyFont="1" applyFill="1" applyAlignment="1">
      <alignment horizontal="center" vertical="center"/>
    </xf>
    <xf numFmtId="0" fontId="104" fillId="3" borderId="0" xfId="0" applyFont="1" applyFill="1" applyAlignment="1">
      <alignment horizontal="center" vertical="center"/>
    </xf>
    <xf numFmtId="0" fontId="40" fillId="38" borderId="0" xfId="0" applyFont="1" applyFill="1" applyAlignment="1">
      <alignment horizontal="center" vertical="center"/>
    </xf>
    <xf numFmtId="0" fontId="104" fillId="14" borderId="0" xfId="0" applyFont="1" applyFill="1" applyAlignment="1">
      <alignment horizontal="center" vertical="center"/>
    </xf>
    <xf numFmtId="0" fontId="68" fillId="14" borderId="0" xfId="0" applyFont="1" applyFill="1" applyAlignment="1">
      <alignment horizontal="center" vertical="center"/>
    </xf>
    <xf numFmtId="0" fontId="98" fillId="3" borderId="0" xfId="0" applyFont="1" applyFill="1" applyAlignment="1">
      <alignment horizontal="center" vertical="center"/>
    </xf>
    <xf numFmtId="0" fontId="105" fillId="3" borderId="0" xfId="0" applyFont="1" applyFill="1" applyAlignment="1">
      <alignment horizontal="center" vertical="center"/>
    </xf>
    <xf numFmtId="0" fontId="104" fillId="12" borderId="0" xfId="0" applyFont="1" applyFill="1" applyAlignment="1">
      <alignment horizontal="center" vertical="center"/>
    </xf>
    <xf numFmtId="0" fontId="21" fillId="2" borderId="0" xfId="0" applyFont="1" applyFill="1"/>
    <xf numFmtId="0" fontId="22" fillId="9" borderId="3" xfId="0" applyFont="1" applyFill="1" applyBorder="1" applyAlignment="1">
      <alignment horizontal="center" vertical="center" wrapText="1"/>
    </xf>
    <xf numFmtId="0" fontId="106" fillId="9" borderId="2" xfId="0" applyFont="1" applyFill="1" applyBorder="1" applyAlignment="1">
      <alignment horizontal="left" vertical="center" wrapText="1" indent="1"/>
    </xf>
    <xf numFmtId="0" fontId="106" fillId="9" borderId="3" xfId="0" applyFont="1" applyFill="1" applyBorder="1" applyAlignment="1">
      <alignment horizontal="left" vertical="center" wrapText="1" indent="1"/>
    </xf>
    <xf numFmtId="0" fontId="107" fillId="18" borderId="0" xfId="1" applyFont="1" applyFill="1" applyAlignment="1" applyProtection="1">
      <alignment horizontal="center" vertical="center" wrapText="1"/>
      <protection locked="0"/>
    </xf>
    <xf numFmtId="0" fontId="107" fillId="18" borderId="0" xfId="1" applyFont="1" applyFill="1" applyAlignment="1" applyProtection="1">
      <alignment horizontal="center" vertical="center"/>
      <protection locked="0"/>
    </xf>
    <xf numFmtId="0" fontId="31" fillId="9" borderId="9" xfId="0" applyFont="1" applyFill="1" applyBorder="1" applyAlignment="1">
      <alignment horizontal="center" vertical="center" wrapText="1"/>
    </xf>
    <xf numFmtId="0" fontId="108" fillId="19" borderId="105" xfId="0" applyFont="1" applyFill="1" applyBorder="1" applyAlignment="1">
      <alignment horizontal="left" vertical="center" indent="1"/>
    </xf>
    <xf numFmtId="0" fontId="15" fillId="22" borderId="3" xfId="0" applyFont="1" applyFill="1" applyBorder="1" applyAlignment="1" applyProtection="1">
      <alignment horizontal="center" vertical="center"/>
    </xf>
    <xf numFmtId="0" fontId="34" fillId="13" borderId="3" xfId="0" applyFont="1" applyFill="1" applyBorder="1" applyAlignment="1">
      <alignment horizontal="left" vertical="center" indent="1"/>
    </xf>
    <xf numFmtId="0" fontId="54" fillId="13" borderId="3" xfId="0" applyFont="1" applyFill="1" applyBorder="1" applyAlignment="1">
      <alignment horizontal="center" vertical="center" textRotation="90"/>
    </xf>
    <xf numFmtId="0" fontId="111" fillId="40" borderId="6" xfId="0" applyFont="1" applyFill="1" applyBorder="1" applyAlignment="1">
      <alignment horizontal="center" vertical="center"/>
    </xf>
    <xf numFmtId="0" fontId="54" fillId="15" borderId="3" xfId="0" applyFont="1" applyFill="1" applyBorder="1" applyAlignment="1">
      <alignment horizontal="center" vertical="center" textRotation="90"/>
    </xf>
    <xf numFmtId="0" fontId="34" fillId="15" borderId="2" xfId="0" applyFont="1" applyFill="1" applyBorder="1" applyAlignment="1">
      <alignment horizontal="left" vertical="center" wrapText="1" indent="1"/>
    </xf>
    <xf numFmtId="0" fontId="34" fillId="15" borderId="3" xfId="0" applyFont="1" applyFill="1" applyBorder="1" applyAlignment="1">
      <alignment horizontal="left" vertical="center" indent="1"/>
    </xf>
    <xf numFmtId="0" fontId="102" fillId="11" borderId="0" xfId="0" applyFont="1" applyFill="1" applyBorder="1" applyAlignment="1">
      <alignment horizontal="left" vertical="center"/>
    </xf>
    <xf numFmtId="0" fontId="78" fillId="11" borderId="0" xfId="0" applyFont="1" applyFill="1" applyBorder="1" applyAlignment="1">
      <alignment vertical="center"/>
    </xf>
    <xf numFmtId="0" fontId="115" fillId="18" borderId="0" xfId="1" applyFont="1" applyFill="1" applyAlignment="1" applyProtection="1">
      <alignment horizontal="center" vertical="center"/>
      <protection locked="0"/>
    </xf>
    <xf numFmtId="0" fontId="115" fillId="18" borderId="0" xfId="1" applyFont="1" applyFill="1" applyAlignment="1" applyProtection="1">
      <alignment horizontal="center" vertical="center" wrapText="1"/>
      <protection locked="0"/>
    </xf>
    <xf numFmtId="0" fontId="44" fillId="11" borderId="6" xfId="0" applyFont="1" applyFill="1" applyBorder="1" applyAlignment="1">
      <alignment horizontal="center" vertical="center" textRotation="90" wrapText="1"/>
    </xf>
    <xf numFmtId="2" fontId="38" fillId="0" borderId="126" xfId="0" applyNumberFormat="1" applyFont="1" applyBorder="1" applyAlignment="1" applyProtection="1">
      <alignment horizontal="center" vertical="center"/>
      <protection locked="0"/>
    </xf>
    <xf numFmtId="2" fontId="38" fillId="0" borderId="127" xfId="0" applyNumberFormat="1" applyFont="1" applyBorder="1" applyAlignment="1" applyProtection="1">
      <alignment horizontal="center" vertical="center"/>
      <protection locked="0"/>
    </xf>
    <xf numFmtId="0" fontId="54" fillId="9" borderId="9" xfId="0" applyFont="1" applyFill="1" applyBorder="1" applyAlignment="1">
      <alignment horizontal="center" vertical="center" wrapText="1"/>
    </xf>
    <xf numFmtId="0" fontId="34" fillId="22" borderId="3" xfId="0" applyFont="1" applyFill="1" applyBorder="1" applyAlignment="1" applyProtection="1">
      <alignment horizontal="center" vertical="center"/>
    </xf>
    <xf numFmtId="0" fontId="116" fillId="11" borderId="0" xfId="0" applyFont="1" applyFill="1" applyBorder="1" applyAlignment="1">
      <alignment horizontal="left" vertical="center"/>
    </xf>
    <xf numFmtId="0" fontId="76" fillId="11" borderId="0" xfId="0" applyFont="1" applyFill="1" applyBorder="1" applyAlignment="1">
      <alignment vertical="center" wrapText="1"/>
    </xf>
    <xf numFmtId="0" fontId="111" fillId="40" borderId="6" xfId="0" applyFont="1" applyFill="1" applyBorder="1" applyAlignment="1">
      <alignment horizontal="center" vertical="center"/>
    </xf>
    <xf numFmtId="0" fontId="20" fillId="9" borderId="100" xfId="0" applyFont="1" applyFill="1" applyBorder="1" applyAlignment="1">
      <alignment horizontal="left" vertical="center" indent="1"/>
    </xf>
    <xf numFmtId="0" fontId="27" fillId="9" borderId="99" xfId="0" applyFont="1" applyFill="1" applyBorder="1" applyAlignment="1">
      <alignment horizontal="center" vertical="center"/>
    </xf>
    <xf numFmtId="0" fontId="27" fillId="13" borderId="0" xfId="0" applyFont="1" applyFill="1" applyAlignment="1">
      <alignment horizontal="center" vertical="center"/>
    </xf>
    <xf numFmtId="0" fontId="27" fillId="15" borderId="0" xfId="0" applyFont="1" applyFill="1" applyAlignment="1">
      <alignment horizontal="center" vertical="center"/>
    </xf>
    <xf numFmtId="0" fontId="27" fillId="13" borderId="0" xfId="0" applyFont="1" applyFill="1" applyAlignment="1"/>
    <xf numFmtId="0" fontId="76" fillId="11" borderId="0" xfId="0" applyFont="1" applyFill="1" applyBorder="1" applyAlignment="1">
      <alignment horizontal="center" vertical="center"/>
    </xf>
    <xf numFmtId="0" fontId="117" fillId="16" borderId="88" xfId="0" applyFont="1" applyFill="1" applyBorder="1" applyAlignment="1">
      <alignment horizontal="center" vertical="center"/>
    </xf>
    <xf numFmtId="0" fontId="117" fillId="16" borderId="0" xfId="0" applyFont="1" applyFill="1" applyBorder="1" applyAlignment="1">
      <alignment horizontal="center" vertical="center"/>
    </xf>
    <xf numFmtId="0" fontId="116" fillId="13" borderId="0" xfId="0" applyFont="1" applyFill="1" applyBorder="1" applyAlignment="1">
      <alignment vertical="center" textRotation="90"/>
    </xf>
    <xf numFmtId="0" fontId="26" fillId="10" borderId="0" xfId="0" applyFont="1" applyFill="1"/>
    <xf numFmtId="0" fontId="34" fillId="15" borderId="26" xfId="0" applyFont="1" applyFill="1" applyBorder="1" applyAlignment="1" applyProtection="1">
      <alignment vertical="center"/>
    </xf>
    <xf numFmtId="167" fontId="118" fillId="0" borderId="6" xfId="0" applyNumberFormat="1" applyFont="1" applyFill="1" applyBorder="1" applyAlignment="1" applyProtection="1">
      <alignment horizontal="right" vertical="center" indent="1"/>
      <protection locked="0"/>
    </xf>
    <xf numFmtId="167" fontId="118" fillId="0" borderId="3" xfId="0" applyNumberFormat="1" applyFont="1" applyFill="1" applyBorder="1" applyAlignment="1" applyProtection="1">
      <alignment horizontal="right" vertical="center" indent="1"/>
      <protection locked="0"/>
    </xf>
    <xf numFmtId="2" fontId="89" fillId="0" borderId="6" xfId="0" applyNumberFormat="1" applyFont="1" applyBorder="1" applyAlignment="1" applyProtection="1">
      <alignment horizontal="center" vertical="center"/>
      <protection locked="0"/>
    </xf>
    <xf numFmtId="2" fontId="89" fillId="0" borderId="4" xfId="0" applyNumberFormat="1" applyFont="1" applyBorder="1" applyAlignment="1" applyProtection="1">
      <alignment horizontal="center" vertical="center"/>
      <protection locked="0"/>
    </xf>
    <xf numFmtId="167" fontId="83" fillId="0" borderId="4" xfId="0" applyNumberFormat="1" applyFont="1" applyBorder="1" applyAlignment="1" applyProtection="1">
      <alignment horizontal="center" vertical="center"/>
      <protection locked="0"/>
    </xf>
    <xf numFmtId="167" fontId="83" fillId="0" borderId="6" xfId="0" applyNumberFormat="1" applyFont="1" applyBorder="1" applyAlignment="1" applyProtection="1">
      <alignment horizontal="center" vertical="center"/>
      <protection locked="0"/>
    </xf>
    <xf numFmtId="167" fontId="83" fillId="0" borderId="3" xfId="0" applyNumberFormat="1" applyFont="1" applyBorder="1" applyAlignment="1" applyProtection="1">
      <alignment horizontal="center" vertical="center"/>
      <protection locked="0"/>
    </xf>
    <xf numFmtId="2" fontId="51" fillId="0" borderId="11" xfId="0" applyNumberFormat="1" applyFont="1" applyBorder="1" applyAlignment="1" applyProtection="1">
      <alignment horizontal="center" vertical="center"/>
      <protection locked="0"/>
    </xf>
    <xf numFmtId="0" fontId="31" fillId="2" borderId="11" xfId="0" applyFont="1" applyFill="1" applyBorder="1" applyAlignment="1">
      <alignment horizontal="center" vertical="center" wrapText="1"/>
    </xf>
    <xf numFmtId="0" fontId="119" fillId="40" borderId="3" xfId="0" applyFont="1" applyFill="1" applyBorder="1" applyAlignment="1">
      <alignment horizontal="center" vertical="center"/>
    </xf>
    <xf numFmtId="0" fontId="30" fillId="13" borderId="0" xfId="0" applyFont="1" applyFill="1" applyAlignment="1">
      <alignment horizontal="center" vertical="center"/>
    </xf>
    <xf numFmtId="0" fontId="119" fillId="40" borderId="6" xfId="0" applyFont="1" applyFill="1" applyBorder="1" applyAlignment="1">
      <alignment horizontal="center" vertical="center"/>
    </xf>
    <xf numFmtId="0" fontId="31" fillId="2" borderId="3" xfId="0" applyFont="1" applyFill="1" applyBorder="1" applyAlignment="1">
      <alignment horizontal="center" vertical="center" wrapText="1"/>
    </xf>
    <xf numFmtId="0" fontId="119" fillId="40" borderId="100" xfId="0" applyFont="1" applyFill="1" applyBorder="1" applyAlignment="1">
      <alignment horizontal="center" vertical="center"/>
    </xf>
    <xf numFmtId="0" fontId="46" fillId="22" borderId="3" xfId="0" applyFont="1" applyFill="1" applyBorder="1" applyAlignment="1" applyProtection="1">
      <alignment horizontal="center" vertical="center"/>
    </xf>
    <xf numFmtId="2" fontId="51" fillId="0" borderId="3" xfId="0" applyNumberFormat="1" applyFont="1" applyBorder="1" applyAlignment="1" applyProtection="1">
      <alignment horizontal="center" vertical="center"/>
      <protection locked="0"/>
    </xf>
    <xf numFmtId="167" fontId="121" fillId="0" borderId="6" xfId="0" applyNumberFormat="1" applyFont="1" applyFill="1" applyBorder="1" applyAlignment="1" applyProtection="1">
      <alignment horizontal="center" vertical="center"/>
      <protection locked="0"/>
    </xf>
    <xf numFmtId="0" fontId="123" fillId="16" borderId="0" xfId="0" applyFont="1" applyFill="1" applyAlignment="1" applyProtection="1">
      <alignment horizontal="center" vertical="center"/>
    </xf>
    <xf numFmtId="0" fontId="124" fillId="16" borderId="0" xfId="0" applyFont="1" applyFill="1" applyAlignment="1" applyProtection="1">
      <alignment vertical="center"/>
    </xf>
    <xf numFmtId="0" fontId="123" fillId="16" borderId="0" xfId="0" applyFont="1" applyFill="1" applyAlignment="1" applyProtection="1">
      <alignment vertical="center"/>
    </xf>
    <xf numFmtId="167" fontId="120" fillId="0" borderId="6" xfId="0" applyNumberFormat="1" applyFont="1" applyFill="1" applyBorder="1" applyAlignment="1" applyProtection="1">
      <alignment horizontal="center" vertical="center"/>
      <protection locked="0"/>
    </xf>
    <xf numFmtId="0" fontId="20" fillId="11" borderId="11" xfId="0" applyFont="1" applyFill="1" applyBorder="1" applyAlignment="1">
      <alignment horizontal="center" vertical="center"/>
    </xf>
    <xf numFmtId="0" fontId="20" fillId="11" borderId="4" xfId="0" applyFont="1" applyFill="1" applyBorder="1" applyAlignment="1">
      <alignment horizontal="center" vertical="center"/>
    </xf>
    <xf numFmtId="0" fontId="20" fillId="11" borderId="5" xfId="0" applyFont="1" applyFill="1" applyBorder="1" applyAlignment="1">
      <alignment horizontal="center" vertical="center"/>
    </xf>
    <xf numFmtId="0" fontId="20" fillId="11" borderId="35" xfId="0" applyFont="1" applyFill="1" applyBorder="1" applyAlignment="1">
      <alignment horizontal="center" vertical="center"/>
    </xf>
    <xf numFmtId="0" fontId="20" fillId="11" borderId="3" xfId="0" applyFont="1" applyFill="1" applyBorder="1" applyAlignment="1">
      <alignment horizontal="center" vertical="center"/>
    </xf>
    <xf numFmtId="0" fontId="29" fillId="36" borderId="26" xfId="0" applyFont="1" applyFill="1" applyBorder="1" applyAlignment="1">
      <alignment horizontal="center"/>
    </xf>
    <xf numFmtId="0" fontId="29" fillId="36" borderId="27" xfId="0" applyFont="1" applyFill="1" applyBorder="1" applyAlignment="1">
      <alignment horizontal="center"/>
    </xf>
    <xf numFmtId="0" fontId="29" fillId="36" borderId="25" xfId="0" applyFont="1" applyFill="1" applyBorder="1" applyAlignment="1">
      <alignment horizontal="center"/>
    </xf>
    <xf numFmtId="0" fontId="18" fillId="23" borderId="36" xfId="0" applyFont="1" applyFill="1" applyBorder="1" applyAlignment="1" applyProtection="1">
      <alignment horizontal="center" vertical="center" wrapText="1"/>
    </xf>
    <xf numFmtId="0" fontId="18" fillId="23" borderId="10" xfId="0" applyFont="1" applyFill="1" applyBorder="1" applyAlignment="1" applyProtection="1">
      <alignment horizontal="center" vertical="center" wrapText="1"/>
    </xf>
    <xf numFmtId="0" fontId="18" fillId="23" borderId="38" xfId="0" applyFont="1" applyFill="1" applyBorder="1" applyAlignment="1" applyProtection="1">
      <alignment horizontal="center" vertical="center" wrapText="1"/>
    </xf>
    <xf numFmtId="0" fontId="18" fillId="23" borderId="5" xfId="0" applyFont="1" applyFill="1" applyBorder="1" applyAlignment="1" applyProtection="1">
      <alignment horizontal="center" vertical="center" wrapText="1"/>
    </xf>
    <xf numFmtId="0" fontId="18" fillId="23" borderId="8" xfId="0" applyFont="1" applyFill="1" applyBorder="1" applyAlignment="1" applyProtection="1">
      <alignment horizontal="center" vertical="center" wrapText="1"/>
    </xf>
    <xf numFmtId="0" fontId="18" fillId="23" borderId="108" xfId="0" applyFont="1" applyFill="1" applyBorder="1" applyAlignment="1" applyProtection="1">
      <alignment horizontal="center" vertical="center" wrapText="1"/>
    </xf>
    <xf numFmtId="0" fontId="18" fillId="23" borderId="18" xfId="0" applyFont="1" applyFill="1" applyBorder="1" applyAlignment="1" applyProtection="1">
      <alignment horizontal="center" textRotation="90" wrapText="1"/>
    </xf>
    <xf numFmtId="0" fontId="18" fillId="23" borderId="36" xfId="0" applyFont="1" applyFill="1" applyBorder="1" applyAlignment="1" applyProtection="1">
      <alignment horizontal="center" vertical="center"/>
    </xf>
    <xf numFmtId="0" fontId="18" fillId="23" borderId="10" xfId="0" applyFont="1" applyFill="1" applyBorder="1" applyAlignment="1" applyProtection="1">
      <alignment horizontal="center" vertical="center"/>
    </xf>
    <xf numFmtId="0" fontId="18" fillId="23" borderId="109" xfId="0" applyFont="1" applyFill="1" applyBorder="1" applyAlignment="1" applyProtection="1">
      <alignment horizontal="center" vertical="center"/>
    </xf>
    <xf numFmtId="0" fontId="18" fillId="23" borderId="5" xfId="0" applyFont="1" applyFill="1" applyBorder="1" applyAlignment="1" applyProtection="1">
      <alignment horizontal="center" vertical="center"/>
    </xf>
    <xf numFmtId="0" fontId="18" fillId="23" borderId="8" xfId="0" applyFont="1" applyFill="1" applyBorder="1" applyAlignment="1" applyProtection="1">
      <alignment horizontal="center" vertical="center"/>
    </xf>
    <xf numFmtId="0" fontId="18" fillId="23" borderId="35" xfId="0" applyFont="1" applyFill="1" applyBorder="1" applyAlignment="1" applyProtection="1">
      <alignment horizontal="center" vertical="center"/>
    </xf>
    <xf numFmtId="0" fontId="22" fillId="26" borderId="4" xfId="0" applyFont="1" applyFill="1" applyBorder="1" applyAlignment="1" applyProtection="1">
      <alignment horizontal="center" textRotation="90"/>
    </xf>
    <xf numFmtId="0" fontId="22" fillId="26" borderId="19" xfId="0" applyFont="1" applyFill="1" applyBorder="1" applyAlignment="1" applyProtection="1">
      <alignment horizontal="center" textRotation="90"/>
    </xf>
    <xf numFmtId="0" fontId="22" fillId="24" borderId="6" xfId="0" applyFont="1" applyFill="1" applyBorder="1" applyAlignment="1" applyProtection="1">
      <alignment horizontal="center" textRotation="90"/>
    </xf>
    <xf numFmtId="0" fontId="22" fillId="24" borderId="1" xfId="0" applyFont="1" applyFill="1" applyBorder="1" applyAlignment="1" applyProtection="1">
      <alignment horizontal="center" textRotation="90"/>
    </xf>
    <xf numFmtId="0" fontId="22" fillId="15" borderId="1" xfId="0" applyFont="1" applyFill="1" applyBorder="1" applyAlignment="1" applyProtection="1">
      <alignment horizontal="center" textRotation="90" wrapText="1"/>
    </xf>
    <xf numFmtId="0" fontId="22" fillId="15" borderId="11" xfId="0" applyFont="1" applyFill="1" applyBorder="1" applyAlignment="1" applyProtection="1">
      <alignment horizontal="center" textRotation="90" wrapText="1"/>
    </xf>
    <xf numFmtId="0" fontId="22" fillId="15" borderId="9" xfId="0" applyFont="1" applyFill="1" applyBorder="1" applyAlignment="1" applyProtection="1">
      <alignment horizontal="center" textRotation="90" wrapText="1"/>
    </xf>
    <xf numFmtId="14" fontId="22" fillId="36" borderId="59" xfId="0" applyNumberFormat="1" applyFont="1" applyFill="1" applyBorder="1" applyAlignment="1" applyProtection="1">
      <alignment horizontal="left" vertical="center"/>
      <protection locked="0"/>
    </xf>
    <xf numFmtId="0" fontId="122" fillId="8" borderId="0" xfId="0" applyFont="1" applyFill="1" applyAlignment="1" applyProtection="1">
      <alignment horizontal="center" vertical="center"/>
    </xf>
    <xf numFmtId="0" fontId="22" fillId="13" borderId="6" xfId="0" applyFont="1" applyFill="1" applyBorder="1" applyAlignment="1" applyProtection="1">
      <alignment horizontal="center" textRotation="90" wrapText="1"/>
    </xf>
    <xf numFmtId="0" fontId="22" fillId="13" borderId="1" xfId="0" applyFont="1" applyFill="1" applyBorder="1" applyAlignment="1" applyProtection="1">
      <alignment horizontal="center" textRotation="90" wrapText="1"/>
    </xf>
    <xf numFmtId="0" fontId="29" fillId="22" borderId="60" xfId="0" applyFont="1" applyFill="1" applyBorder="1" applyAlignment="1" applyProtection="1">
      <alignment horizontal="center" vertical="center"/>
    </xf>
    <xf numFmtId="0" fontId="0" fillId="0" borderId="72" xfId="0" applyBorder="1" applyProtection="1"/>
    <xf numFmtId="0" fontId="0" fillId="0" borderId="61" xfId="0" applyBorder="1" applyProtection="1"/>
    <xf numFmtId="0" fontId="31" fillId="22" borderId="3" xfId="0" applyFont="1" applyFill="1" applyBorder="1" applyAlignment="1" applyProtection="1">
      <alignment horizontal="center" vertical="center"/>
    </xf>
    <xf numFmtId="0" fontId="64" fillId="16" borderId="3" xfId="0" applyFont="1" applyFill="1" applyBorder="1" applyAlignment="1" applyProtection="1">
      <alignment horizontal="center" vertical="center"/>
    </xf>
    <xf numFmtId="0" fontId="48" fillId="26" borderId="6" xfId="0" applyFont="1" applyFill="1" applyBorder="1" applyAlignment="1" applyProtection="1">
      <alignment horizontal="center" textRotation="90" wrapText="1"/>
    </xf>
    <xf numFmtId="0" fontId="48" fillId="26" borderId="1" xfId="0" applyFont="1" applyFill="1" applyBorder="1" applyAlignment="1" applyProtection="1">
      <alignment horizontal="center" textRotation="90" wrapText="1"/>
    </xf>
    <xf numFmtId="0" fontId="18" fillId="23" borderId="43" xfId="0" applyFont="1" applyFill="1" applyBorder="1" applyAlignment="1" applyProtection="1">
      <alignment horizontal="center" vertical="center"/>
    </xf>
    <xf numFmtId="0" fontId="18" fillId="23" borderId="41" xfId="0" applyFont="1" applyFill="1" applyBorder="1" applyAlignment="1" applyProtection="1">
      <alignment horizontal="center" vertical="center"/>
    </xf>
    <xf numFmtId="0" fontId="18" fillId="23" borderId="42" xfId="0" applyFont="1" applyFill="1" applyBorder="1" applyAlignment="1" applyProtection="1">
      <alignment horizontal="center" vertical="center"/>
    </xf>
    <xf numFmtId="0" fontId="31" fillId="23" borderId="28" xfId="0" applyFont="1" applyFill="1" applyBorder="1" applyAlignment="1" applyProtection="1">
      <alignment horizontal="center" vertical="center"/>
    </xf>
    <xf numFmtId="0" fontId="31" fillId="23" borderId="0" xfId="0" applyFont="1" applyFill="1" applyBorder="1" applyAlignment="1" applyProtection="1">
      <alignment horizontal="center" vertical="center"/>
    </xf>
    <xf numFmtId="0" fontId="31" fillId="23" borderId="19" xfId="0" applyFont="1" applyFill="1" applyBorder="1" applyAlignment="1" applyProtection="1">
      <alignment horizontal="center" vertical="center"/>
    </xf>
    <xf numFmtId="0" fontId="73" fillId="8" borderId="0" xfId="1" applyFont="1" applyFill="1" applyAlignment="1" applyProtection="1">
      <alignment horizontal="center" vertical="center" wrapText="1"/>
    </xf>
    <xf numFmtId="0" fontId="14" fillId="8" borderId="0" xfId="1" applyFill="1" applyAlignment="1" applyProtection="1">
      <alignment horizontal="center" vertical="center" wrapText="1"/>
    </xf>
    <xf numFmtId="0" fontId="22" fillId="15" borderId="11" xfId="0" applyFont="1" applyFill="1" applyBorder="1" applyAlignment="1" applyProtection="1">
      <alignment horizontal="center" textRotation="90"/>
    </xf>
    <xf numFmtId="0" fontId="22" fillId="15" borderId="9" xfId="0" applyFont="1" applyFill="1" applyBorder="1" applyAlignment="1" applyProtection="1">
      <alignment horizontal="center" textRotation="90"/>
    </xf>
    <xf numFmtId="0" fontId="22" fillId="15" borderId="6" xfId="0" applyFont="1" applyFill="1" applyBorder="1" applyAlignment="1" applyProtection="1">
      <alignment horizontal="center" textRotation="90" wrapText="1"/>
    </xf>
    <xf numFmtId="0" fontId="22" fillId="24" borderId="6" xfId="0" applyFont="1" applyFill="1" applyBorder="1" applyAlignment="1" applyProtection="1">
      <alignment horizontal="center" textRotation="90" wrapText="1"/>
    </xf>
    <xf numFmtId="0" fontId="22" fillId="24" borderId="1" xfId="0" applyFont="1" applyFill="1" applyBorder="1" applyAlignment="1" applyProtection="1">
      <alignment horizontal="center" textRotation="90" wrapText="1"/>
    </xf>
    <xf numFmtId="0" fontId="31" fillId="11" borderId="73" xfId="0" applyFont="1" applyFill="1" applyBorder="1" applyAlignment="1" applyProtection="1">
      <alignment horizontal="center" vertical="center"/>
    </xf>
    <xf numFmtId="0" fontId="31" fillId="11" borderId="0" xfId="0" applyFont="1" applyFill="1" applyBorder="1" applyAlignment="1" applyProtection="1">
      <alignment horizontal="center" vertical="center"/>
    </xf>
    <xf numFmtId="0" fontId="31" fillId="11" borderId="113" xfId="0" applyFont="1" applyFill="1" applyBorder="1" applyAlignment="1" applyProtection="1">
      <alignment horizontal="center" vertical="center"/>
    </xf>
    <xf numFmtId="0" fontId="31" fillId="11" borderId="20" xfId="0" applyFont="1" applyFill="1" applyBorder="1" applyAlignment="1" applyProtection="1">
      <alignment horizontal="center" vertical="center"/>
    </xf>
    <xf numFmtId="0" fontId="31" fillId="21" borderId="0" xfId="0" applyFont="1" applyFill="1" applyAlignment="1" applyProtection="1">
      <alignment horizontal="center" vertical="center"/>
    </xf>
    <xf numFmtId="0" fontId="31" fillId="11" borderId="5" xfId="0" applyFont="1" applyFill="1" applyBorder="1" applyAlignment="1" applyProtection="1">
      <alignment horizontal="center" vertical="center"/>
    </xf>
    <xf numFmtId="0" fontId="31" fillId="11" borderId="8" xfId="0" applyFont="1" applyFill="1" applyBorder="1" applyAlignment="1" applyProtection="1">
      <alignment horizontal="center" vertical="center"/>
    </xf>
    <xf numFmtId="0" fontId="31" fillId="11" borderId="116" xfId="0" applyFont="1" applyFill="1" applyBorder="1" applyAlignment="1" applyProtection="1">
      <alignment horizontal="center" vertical="center"/>
    </xf>
    <xf numFmtId="0" fontId="31" fillId="11" borderId="117" xfId="0" applyFont="1" applyFill="1" applyBorder="1" applyAlignment="1" applyProtection="1">
      <alignment horizontal="center" vertical="center"/>
    </xf>
    <xf numFmtId="0" fontId="31" fillId="8" borderId="122" xfId="0" applyFont="1" applyFill="1" applyBorder="1" applyAlignment="1" applyProtection="1">
      <alignment horizontal="center" vertical="center" wrapText="1"/>
    </xf>
    <xf numFmtId="0" fontId="31" fillId="8" borderId="123" xfId="0" applyFont="1" applyFill="1" applyBorder="1" applyAlignment="1" applyProtection="1">
      <alignment horizontal="center" vertical="center" wrapText="1"/>
    </xf>
    <xf numFmtId="0" fontId="31" fillId="8" borderId="124" xfId="0" applyFont="1" applyFill="1" applyBorder="1" applyAlignment="1" applyProtection="1">
      <alignment horizontal="center" vertical="center" wrapText="1"/>
    </xf>
    <xf numFmtId="0" fontId="0" fillId="22" borderId="72" xfId="0" applyFont="1" applyFill="1" applyBorder="1" applyProtection="1"/>
    <xf numFmtId="0" fontId="0" fillId="22" borderId="61" xfId="0" applyFont="1" applyFill="1" applyBorder="1" applyProtection="1"/>
    <xf numFmtId="0" fontId="31" fillId="8" borderId="26"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31" fillId="8" borderId="121" xfId="0" applyFont="1" applyFill="1" applyBorder="1" applyAlignment="1" applyProtection="1">
      <alignment horizontal="center" vertical="center" wrapText="1"/>
    </xf>
    <xf numFmtId="0" fontId="31" fillId="8" borderId="118" xfId="0" applyFont="1" applyFill="1" applyBorder="1" applyAlignment="1" applyProtection="1">
      <alignment horizontal="center" vertical="center" wrapText="1"/>
    </xf>
    <xf numFmtId="0" fontId="31" fillId="8" borderId="119" xfId="0" applyFont="1" applyFill="1" applyBorder="1" applyAlignment="1" applyProtection="1">
      <alignment horizontal="center" vertical="center" wrapText="1"/>
    </xf>
    <xf numFmtId="0" fontId="31" fillId="8" borderId="120" xfId="0" applyFont="1" applyFill="1" applyBorder="1" applyAlignment="1" applyProtection="1">
      <alignment horizontal="center" vertical="center" wrapText="1"/>
    </xf>
    <xf numFmtId="0" fontId="0" fillId="23" borderId="37" xfId="0" applyFill="1" applyBorder="1" applyAlignment="1" applyProtection="1">
      <alignment horizontal="center"/>
    </xf>
    <xf numFmtId="0" fontId="0" fillId="23" borderId="16" xfId="0" applyFill="1" applyBorder="1" applyAlignment="1" applyProtection="1">
      <alignment horizontal="center"/>
    </xf>
    <xf numFmtId="0" fontId="46" fillId="0" borderId="28" xfId="0" applyFont="1" applyBorder="1" applyAlignment="1" applyProtection="1">
      <alignment horizontal="left" vertical="center" indent="1"/>
    </xf>
    <xf numFmtId="0" fontId="46" fillId="0" borderId="0" xfId="0" applyFont="1" applyBorder="1" applyAlignment="1" applyProtection="1">
      <alignment horizontal="left" vertical="center" indent="1"/>
    </xf>
    <xf numFmtId="0" fontId="46" fillId="0" borderId="19" xfId="0" applyFont="1" applyBorder="1" applyAlignment="1" applyProtection="1">
      <alignment horizontal="left" vertical="center" indent="1"/>
    </xf>
    <xf numFmtId="0" fontId="18" fillId="23" borderId="38" xfId="0" applyFont="1" applyFill="1" applyBorder="1" applyAlignment="1" applyProtection="1">
      <alignment horizontal="center" vertical="center"/>
    </xf>
    <xf numFmtId="0" fontId="31" fillId="23" borderId="24" xfId="0" applyFont="1" applyFill="1" applyBorder="1" applyAlignment="1" applyProtection="1">
      <alignment horizontal="center" vertical="center"/>
    </xf>
    <xf numFmtId="0" fontId="31" fillId="23" borderId="7" xfId="0" applyFont="1" applyFill="1" applyBorder="1" applyAlignment="1" applyProtection="1">
      <alignment horizontal="center" vertical="center"/>
    </xf>
    <xf numFmtId="0" fontId="31" fillId="23" borderId="4" xfId="0" applyFont="1" applyFill="1" applyBorder="1" applyAlignment="1" applyProtection="1">
      <alignment horizontal="center" vertical="center"/>
    </xf>
    <xf numFmtId="0" fontId="31" fillId="23" borderId="39" xfId="0" applyFont="1" applyFill="1" applyBorder="1" applyAlignment="1" applyProtection="1">
      <alignment horizontal="center" vertical="center"/>
    </xf>
    <xf numFmtId="0" fontId="31" fillId="23" borderId="8" xfId="0" applyFont="1" applyFill="1" applyBorder="1" applyAlignment="1" applyProtection="1">
      <alignment horizontal="center" vertical="center"/>
    </xf>
    <xf numFmtId="0" fontId="31" fillId="23" borderId="35" xfId="0" applyFont="1" applyFill="1" applyBorder="1" applyAlignment="1" applyProtection="1">
      <alignment horizontal="center" vertical="center"/>
    </xf>
    <xf numFmtId="0" fontId="31" fillId="23" borderId="1" xfId="0" applyFont="1" applyFill="1" applyBorder="1" applyAlignment="1" applyProtection="1">
      <alignment horizontal="center" vertical="center" wrapText="1"/>
    </xf>
    <xf numFmtId="0" fontId="29" fillId="22" borderId="26" xfId="0" applyFont="1" applyFill="1" applyBorder="1" applyAlignment="1" applyProtection="1">
      <alignment horizontal="center" vertical="center"/>
    </xf>
    <xf numFmtId="0" fontId="29" fillId="22" borderId="27" xfId="0" applyFont="1" applyFill="1" applyBorder="1" applyAlignment="1" applyProtection="1">
      <alignment horizontal="center" vertical="center"/>
    </xf>
    <xf numFmtId="0" fontId="29" fillId="22" borderId="25" xfId="0" applyFont="1" applyFill="1" applyBorder="1" applyAlignment="1" applyProtection="1">
      <alignment horizontal="center" vertical="center"/>
    </xf>
    <xf numFmtId="0" fontId="18" fillId="3" borderId="26"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25" xfId="0" applyFont="1" applyFill="1" applyBorder="1" applyAlignment="1" applyProtection="1">
      <alignment horizontal="center" vertical="center" wrapText="1"/>
    </xf>
    <xf numFmtId="0" fontId="18" fillId="16" borderId="26" xfId="0" applyFont="1" applyFill="1" applyBorder="1" applyAlignment="1" applyProtection="1">
      <alignment horizontal="center" vertical="center"/>
    </xf>
    <xf numFmtId="0" fontId="18" fillId="16" borderId="27" xfId="0" applyFont="1" applyFill="1" applyBorder="1" applyAlignment="1" applyProtection="1">
      <alignment horizontal="center" vertical="center"/>
    </xf>
    <xf numFmtId="0" fontId="18" fillId="16" borderId="25" xfId="0" applyFont="1" applyFill="1" applyBorder="1" applyAlignment="1" applyProtection="1">
      <alignment horizontal="center" vertical="center"/>
    </xf>
    <xf numFmtId="0" fontId="18" fillId="19" borderId="26" xfId="0" applyFont="1" applyFill="1" applyBorder="1" applyAlignment="1" applyProtection="1">
      <alignment horizontal="center" vertical="center"/>
    </xf>
    <xf numFmtId="0" fontId="18" fillId="19" borderId="27" xfId="0" applyFont="1" applyFill="1" applyBorder="1" applyAlignment="1" applyProtection="1">
      <alignment horizontal="center" vertical="center"/>
    </xf>
    <xf numFmtId="0" fontId="18" fillId="19" borderId="25" xfId="0" applyFont="1" applyFill="1" applyBorder="1" applyAlignment="1" applyProtection="1">
      <alignment horizontal="center" vertical="center"/>
    </xf>
    <xf numFmtId="0" fontId="46" fillId="0" borderId="37" xfId="0" applyFont="1" applyBorder="1" applyAlignment="1" applyProtection="1">
      <alignment horizontal="left" vertical="center" indent="1"/>
    </xf>
    <xf numFmtId="0" fontId="46" fillId="0" borderId="16" xfId="0" applyFont="1" applyBorder="1" applyAlignment="1" applyProtection="1">
      <alignment horizontal="left" vertical="center" indent="1"/>
    </xf>
    <xf numFmtId="0" fontId="46" fillId="0" borderId="44" xfId="0" applyFont="1" applyBorder="1" applyAlignment="1" applyProtection="1">
      <alignment horizontal="left" vertical="center" indent="1"/>
    </xf>
    <xf numFmtId="0" fontId="74" fillId="16" borderId="0" xfId="0" applyFont="1" applyFill="1" applyAlignment="1" applyProtection="1">
      <alignment horizontal="center" vertical="center"/>
    </xf>
    <xf numFmtId="0" fontId="22" fillId="26" borderId="6" xfId="0" applyFont="1" applyFill="1" applyBorder="1" applyAlignment="1" applyProtection="1">
      <alignment horizontal="center" textRotation="90"/>
    </xf>
    <xf numFmtId="0" fontId="22" fillId="26" borderId="1" xfId="0" applyFont="1" applyFill="1" applyBorder="1" applyAlignment="1" applyProtection="1">
      <alignment horizontal="center" textRotation="90"/>
    </xf>
    <xf numFmtId="0" fontId="46" fillId="24" borderId="6" xfId="0" applyFont="1" applyFill="1" applyBorder="1" applyAlignment="1" applyProtection="1">
      <alignment horizontal="center" textRotation="90" wrapText="1"/>
    </xf>
    <xf numFmtId="0" fontId="46" fillId="24" borderId="1" xfId="0" applyFont="1" applyFill="1" applyBorder="1" applyAlignment="1" applyProtection="1">
      <alignment horizontal="center" textRotation="90" wrapText="1"/>
    </xf>
    <xf numFmtId="0" fontId="18" fillId="23" borderId="40" xfId="0" applyFont="1" applyFill="1" applyBorder="1" applyAlignment="1" applyProtection="1">
      <alignment horizontal="center" vertical="center"/>
    </xf>
    <xf numFmtId="0" fontId="18" fillId="13" borderId="6" xfId="0" applyFont="1" applyFill="1" applyBorder="1" applyAlignment="1" applyProtection="1">
      <alignment horizontal="center" textRotation="90"/>
    </xf>
    <xf numFmtId="0" fontId="18" fillId="13" borderId="1" xfId="0" applyFont="1" applyFill="1" applyBorder="1" applyAlignment="1" applyProtection="1">
      <alignment horizontal="center" textRotation="90"/>
    </xf>
    <xf numFmtId="0" fontId="78" fillId="11" borderId="0"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8" xfId="0" applyFont="1" applyFill="1" applyBorder="1" applyAlignment="1">
      <alignment horizontal="center" vertical="center" wrapText="1"/>
    </xf>
    <xf numFmtId="0" fontId="32" fillId="12" borderId="35" xfId="0" applyFont="1" applyFill="1" applyBorder="1" applyAlignment="1">
      <alignment horizontal="center" vertical="center" wrapText="1"/>
    </xf>
    <xf numFmtId="0" fontId="54" fillId="11" borderId="0" xfId="0" applyFont="1" applyFill="1" applyBorder="1" applyAlignment="1">
      <alignment horizontal="center" vertical="center" wrapText="1"/>
    </xf>
    <xf numFmtId="0" fontId="31" fillId="13" borderId="0" xfId="0" applyFont="1" applyFill="1" applyBorder="1" applyAlignment="1">
      <alignment horizontal="center" vertical="center" wrapText="1"/>
    </xf>
    <xf numFmtId="0" fontId="31" fillId="13" borderId="8" xfId="0" applyFont="1" applyFill="1" applyBorder="1" applyAlignment="1">
      <alignment horizontal="center" vertical="center" wrapText="1"/>
    </xf>
    <xf numFmtId="0" fontId="109" fillId="5" borderId="9" xfId="0" applyFont="1" applyFill="1" applyBorder="1" applyAlignment="1">
      <alignment horizontal="center" vertical="center" wrapText="1"/>
    </xf>
    <xf numFmtId="0" fontId="109" fillId="5" borderId="19" xfId="0" applyFont="1" applyFill="1" applyBorder="1" applyAlignment="1">
      <alignment horizontal="center" vertical="center" wrapText="1"/>
    </xf>
    <xf numFmtId="0" fontId="109" fillId="5" borderId="8" xfId="0" applyFont="1" applyFill="1" applyBorder="1" applyAlignment="1">
      <alignment horizontal="center" vertical="center" wrapText="1"/>
    </xf>
    <xf numFmtId="0" fontId="109" fillId="5" borderId="35" xfId="0" applyFont="1" applyFill="1" applyBorder="1" applyAlignment="1">
      <alignment horizontal="center" vertical="center" wrapText="1"/>
    </xf>
    <xf numFmtId="0" fontId="54" fillId="9" borderId="0" xfId="0" applyFont="1" applyFill="1" applyBorder="1" applyAlignment="1">
      <alignment horizontal="center" vertical="center" wrapText="1"/>
    </xf>
    <xf numFmtId="0" fontId="54" fillId="9" borderId="19" xfId="0" applyFont="1" applyFill="1" applyBorder="1" applyAlignment="1">
      <alignment horizontal="center" vertical="center" wrapText="1"/>
    </xf>
    <xf numFmtId="0" fontId="109" fillId="5" borderId="9" xfId="0" applyFont="1" applyFill="1" applyBorder="1" applyAlignment="1">
      <alignment horizontal="center" vertical="center"/>
    </xf>
    <xf numFmtId="0" fontId="109" fillId="5" borderId="19" xfId="0" applyFont="1" applyFill="1" applyBorder="1" applyAlignment="1">
      <alignment horizontal="center" vertical="center"/>
    </xf>
    <xf numFmtId="0" fontId="108" fillId="19" borderId="27" xfId="0" applyFont="1" applyFill="1" applyBorder="1" applyAlignment="1">
      <alignment horizontal="left" vertical="center" indent="1"/>
    </xf>
    <xf numFmtId="0" fontId="108" fillId="19" borderId="25" xfId="0" applyFont="1" applyFill="1" applyBorder="1" applyAlignment="1">
      <alignment horizontal="left" vertical="center" indent="1"/>
    </xf>
    <xf numFmtId="0" fontId="54" fillId="13" borderId="26" xfId="0" applyFont="1" applyFill="1" applyBorder="1" applyAlignment="1">
      <alignment horizontal="center" vertical="center"/>
    </xf>
    <xf numFmtId="0" fontId="54" fillId="13" borderId="27" xfId="0" applyFont="1" applyFill="1" applyBorder="1" applyAlignment="1">
      <alignment horizontal="center" vertical="center"/>
    </xf>
    <xf numFmtId="0" fontId="54" fillId="13" borderId="6" xfId="0" applyFont="1" applyFill="1" applyBorder="1" applyAlignment="1">
      <alignment horizontal="center" vertical="center" textRotation="90"/>
    </xf>
    <xf numFmtId="0" fontId="54" fillId="13" borderId="2" xfId="0" applyFont="1" applyFill="1" applyBorder="1" applyAlignment="1">
      <alignment horizontal="center" vertical="center" textRotation="90"/>
    </xf>
    <xf numFmtId="0" fontId="20" fillId="3" borderId="0" xfId="0" applyFont="1" applyFill="1" applyAlignment="1">
      <alignment horizontal="center" vertical="center" textRotation="90" wrapText="1"/>
    </xf>
    <xf numFmtId="0" fontId="22" fillId="22" borderId="88" xfId="0" applyFont="1" applyFill="1" applyBorder="1" applyAlignment="1" applyProtection="1">
      <alignment horizontal="center" vertical="center"/>
    </xf>
    <xf numFmtId="0" fontId="22" fillId="22" borderId="0" xfId="0" applyFont="1" applyFill="1" applyBorder="1" applyAlignment="1" applyProtection="1">
      <alignment horizontal="center" vertical="center"/>
    </xf>
    <xf numFmtId="0" fontId="54" fillId="16" borderId="88" xfId="0" applyFont="1" applyFill="1" applyBorder="1" applyAlignment="1">
      <alignment horizontal="center" vertical="center"/>
    </xf>
    <xf numFmtId="0" fontId="54" fillId="16" borderId="0" xfId="0" applyFont="1" applyFill="1" applyBorder="1" applyAlignment="1">
      <alignment horizontal="center" vertical="center"/>
    </xf>
    <xf numFmtId="0" fontId="32" fillId="12" borderId="88" xfId="0" applyFont="1" applyFill="1" applyBorder="1" applyAlignment="1">
      <alignment horizontal="center" vertical="center" wrapText="1"/>
    </xf>
    <xf numFmtId="0" fontId="32" fillId="12" borderId="0" xfId="0" applyFont="1" applyFill="1" applyBorder="1" applyAlignment="1">
      <alignment horizontal="center" vertical="center" wrapText="1"/>
    </xf>
    <xf numFmtId="0" fontId="31" fillId="15" borderId="94" xfId="0" applyFont="1" applyFill="1" applyBorder="1" applyAlignment="1">
      <alignment horizontal="center" vertical="center" wrapText="1"/>
    </xf>
    <xf numFmtId="0" fontId="31" fillId="15" borderId="9"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4" fillId="13" borderId="6" xfId="0" applyFont="1" applyFill="1" applyBorder="1" applyAlignment="1">
      <alignment horizontal="center" vertical="center" textRotation="90"/>
    </xf>
    <xf numFmtId="0" fontId="34" fillId="13" borderId="1" xfId="0" applyFont="1" applyFill="1" applyBorder="1" applyAlignment="1">
      <alignment horizontal="center" vertical="center" textRotation="90"/>
    </xf>
    <xf numFmtId="0" fontId="34" fillId="13" borderId="2" xfId="0" applyFont="1" applyFill="1" applyBorder="1" applyAlignment="1">
      <alignment horizontal="center" vertical="center" textRotation="90"/>
    </xf>
    <xf numFmtId="0" fontId="34" fillId="15" borderId="7" xfId="0" applyFont="1" applyFill="1" applyBorder="1" applyAlignment="1">
      <alignment horizontal="center" vertical="center" textRotation="90"/>
    </xf>
    <xf numFmtId="0" fontId="34" fillId="15" borderId="4" xfId="0" applyFont="1" applyFill="1" applyBorder="1" applyAlignment="1">
      <alignment horizontal="center" vertical="center" textRotation="90"/>
    </xf>
    <xf numFmtId="0" fontId="34" fillId="15" borderId="0" xfId="0" applyFont="1" applyFill="1" applyBorder="1" applyAlignment="1">
      <alignment horizontal="center" vertical="center" textRotation="90"/>
    </xf>
    <xf numFmtId="0" fontId="34" fillId="15" borderId="19" xfId="0" applyFont="1" applyFill="1" applyBorder="1" applyAlignment="1">
      <alignment horizontal="center" vertical="center" textRotation="90"/>
    </xf>
    <xf numFmtId="0" fontId="54" fillId="15" borderId="3" xfId="0" applyFont="1" applyFill="1" applyBorder="1" applyAlignment="1">
      <alignment horizontal="center" vertical="center" textRotation="90"/>
    </xf>
    <xf numFmtId="0" fontId="54" fillId="15" borderId="3" xfId="0" applyFont="1" applyFill="1" applyBorder="1" applyAlignment="1">
      <alignment horizontal="center" vertical="center"/>
    </xf>
    <xf numFmtId="0" fontId="69" fillId="15" borderId="4" xfId="0" applyFont="1" applyFill="1" applyBorder="1" applyAlignment="1">
      <alignment horizontal="center" vertical="center" textRotation="90"/>
    </xf>
    <xf numFmtId="0" fontId="69" fillId="15" borderId="19" xfId="0" applyFont="1" applyFill="1" applyBorder="1" applyAlignment="1">
      <alignment horizontal="center" vertical="center" textRotation="90"/>
    </xf>
    <xf numFmtId="0" fontId="54" fillId="15" borderId="3" xfId="0" applyFont="1" applyFill="1" applyBorder="1" applyAlignment="1">
      <alignment horizontal="center" vertical="center" wrapText="1"/>
    </xf>
    <xf numFmtId="0" fontId="88" fillId="15" borderId="19" xfId="0" applyFont="1" applyFill="1" applyBorder="1" applyAlignment="1">
      <alignment horizontal="center" vertical="center" wrapText="1"/>
    </xf>
    <xf numFmtId="0" fontId="88" fillId="15" borderId="35" xfId="0" applyFont="1" applyFill="1" applyBorder="1" applyAlignment="1">
      <alignment horizontal="center" vertical="center" wrapText="1"/>
    </xf>
    <xf numFmtId="0" fontId="34" fillId="13" borderId="3" xfId="0" applyFont="1" applyFill="1" applyBorder="1" applyAlignment="1">
      <alignment horizontal="left" vertical="center" wrapText="1" indent="1"/>
    </xf>
    <xf numFmtId="0" fontId="34" fillId="13" borderId="26" xfId="0" applyFont="1" applyFill="1" applyBorder="1" applyAlignment="1">
      <alignment horizontal="left" vertical="center" wrapText="1" indent="1"/>
    </xf>
    <xf numFmtId="0" fontId="34" fillId="13" borderId="35" xfId="0" applyFont="1" applyFill="1" applyBorder="1" applyAlignment="1">
      <alignment horizontal="left" vertical="center" wrapText="1" indent="1"/>
    </xf>
    <xf numFmtId="0" fontId="34" fillId="13" borderId="25" xfId="0" applyFont="1" applyFill="1" applyBorder="1" applyAlignment="1">
      <alignment horizontal="left" vertical="center" wrapText="1" indent="1"/>
    </xf>
    <xf numFmtId="0" fontId="54" fillId="13" borderId="0" xfId="0" applyFont="1" applyFill="1" applyBorder="1" applyAlignment="1">
      <alignment horizontal="center" vertical="center" wrapText="1"/>
    </xf>
    <xf numFmtId="0" fontId="54" fillId="13" borderId="19" xfId="0" applyFont="1" applyFill="1" applyBorder="1" applyAlignment="1">
      <alignment horizontal="center" vertical="center" wrapText="1"/>
    </xf>
    <xf numFmtId="0" fontId="54" fillId="13" borderId="8" xfId="0" applyFont="1" applyFill="1" applyBorder="1" applyAlignment="1">
      <alignment horizontal="center" vertical="center" wrapText="1"/>
    </xf>
    <xf numFmtId="0" fontId="54" fillId="13" borderId="35" xfId="0" applyFont="1" applyFill="1" applyBorder="1" applyAlignment="1">
      <alignment horizontal="center" vertical="center" wrapText="1"/>
    </xf>
    <xf numFmtId="0" fontId="22" fillId="13" borderId="95"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43" fillId="14" borderId="128" xfId="0" applyFont="1" applyFill="1" applyBorder="1" applyAlignment="1">
      <alignment horizontal="center" vertical="center"/>
    </xf>
    <xf numFmtId="0" fontId="43" fillId="14" borderId="0" xfId="0" applyFont="1" applyFill="1" applyBorder="1" applyAlignment="1">
      <alignment horizontal="center" vertical="center"/>
    </xf>
    <xf numFmtId="0" fontId="108" fillId="19" borderId="27" xfId="0" applyFont="1" applyFill="1" applyBorder="1" applyAlignment="1">
      <alignment horizontal="left" vertical="center" wrapText="1" indent="1"/>
    </xf>
    <xf numFmtId="0" fontId="108" fillId="19" borderId="25" xfId="0" applyFont="1" applyFill="1" applyBorder="1" applyAlignment="1">
      <alignment horizontal="left" vertical="center" wrapText="1" indent="1"/>
    </xf>
    <xf numFmtId="0" fontId="34" fillId="13" borderId="6" xfId="0" applyFont="1" applyFill="1" applyBorder="1" applyAlignment="1">
      <alignment horizontal="left" vertical="center" wrapText="1" indent="1"/>
    </xf>
    <xf numFmtId="0" fontId="0" fillId="13" borderId="11" xfId="0" applyFill="1" applyBorder="1" applyAlignment="1">
      <alignment horizontal="center"/>
    </xf>
    <xf numFmtId="0" fontId="0" fillId="13" borderId="7" xfId="0" applyFill="1" applyBorder="1" applyAlignment="1">
      <alignment horizontal="center"/>
    </xf>
    <xf numFmtId="0" fontId="0" fillId="13" borderId="4" xfId="0" applyFill="1" applyBorder="1" applyAlignment="1">
      <alignment horizontal="center"/>
    </xf>
    <xf numFmtId="0" fontId="34" fillId="9" borderId="0" xfId="0" applyFont="1" applyFill="1" applyBorder="1" applyAlignment="1">
      <alignment horizontal="center" vertical="center" textRotation="90"/>
    </xf>
    <xf numFmtId="0" fontId="34" fillId="9" borderId="19" xfId="0" applyFont="1" applyFill="1" applyBorder="1" applyAlignment="1">
      <alignment horizontal="center" vertical="center" textRotation="90"/>
    </xf>
    <xf numFmtId="0" fontId="34" fillId="9" borderId="99" xfId="0" applyFont="1" applyFill="1" applyBorder="1" applyAlignment="1">
      <alignment horizontal="center" vertical="center" textRotation="90"/>
    </xf>
    <xf numFmtId="0" fontId="34" fillId="9" borderId="98" xfId="0" applyFont="1" applyFill="1" applyBorder="1" applyAlignment="1">
      <alignment horizontal="center" vertical="center" textRotation="90"/>
    </xf>
    <xf numFmtId="0" fontId="20" fillId="13" borderId="6" xfId="0" applyFont="1" applyFill="1" applyBorder="1" applyAlignment="1">
      <alignment horizontal="left" vertical="center" indent="1"/>
    </xf>
    <xf numFmtId="0" fontId="34" fillId="13" borderId="7" xfId="0" applyFont="1" applyFill="1" applyBorder="1" applyAlignment="1">
      <alignment horizontal="center" vertical="center" textRotation="90"/>
    </xf>
    <xf numFmtId="0" fontId="34" fillId="13" borderId="0" xfId="0" applyFont="1" applyFill="1" applyBorder="1" applyAlignment="1">
      <alignment horizontal="center" vertical="center" textRotation="90"/>
    </xf>
    <xf numFmtId="0" fontId="54" fillId="9" borderId="3" xfId="0" applyFont="1" applyFill="1" applyBorder="1" applyAlignment="1">
      <alignment horizontal="center" vertical="center" wrapText="1"/>
    </xf>
    <xf numFmtId="0" fontId="54" fillId="15" borderId="91" xfId="0" applyFont="1" applyFill="1" applyBorder="1" applyAlignment="1">
      <alignment horizontal="center" vertical="center" wrapText="1"/>
    </xf>
    <xf numFmtId="0" fontId="54" fillId="15" borderId="2" xfId="0" applyFont="1" applyFill="1" applyBorder="1" applyAlignment="1">
      <alignment horizontal="center" vertical="center" wrapText="1"/>
    </xf>
    <xf numFmtId="0" fontId="22" fillId="15" borderId="95"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9" fillId="15" borderId="95" xfId="0" applyFont="1" applyFill="1" applyBorder="1" applyAlignment="1">
      <alignment horizontal="center" textRotation="90"/>
    </xf>
    <xf numFmtId="0" fontId="29" fillId="15" borderId="1" xfId="0" applyFont="1" applyFill="1" applyBorder="1" applyAlignment="1">
      <alignment horizontal="center" textRotation="90"/>
    </xf>
    <xf numFmtId="0" fontId="29" fillId="15" borderId="2" xfId="0" applyFont="1" applyFill="1" applyBorder="1" applyAlignment="1">
      <alignment horizontal="center" textRotation="90"/>
    </xf>
    <xf numFmtId="0" fontId="54" fillId="11" borderId="8" xfId="0" applyFont="1" applyFill="1" applyBorder="1" applyAlignment="1">
      <alignment horizontal="center" vertical="center" wrapText="1"/>
    </xf>
    <xf numFmtId="0" fontId="29" fillId="13" borderId="0" xfId="0" applyFont="1" applyFill="1" applyBorder="1" applyAlignment="1">
      <alignment horizontal="center" textRotation="90"/>
    </xf>
    <xf numFmtId="0" fontId="29" fillId="13" borderId="8" xfId="0" applyFont="1" applyFill="1" applyBorder="1" applyAlignment="1">
      <alignment horizontal="center" textRotation="90"/>
    </xf>
    <xf numFmtId="2" fontId="79" fillId="15" borderId="7" xfId="0" applyNumberFormat="1" applyFont="1" applyFill="1" applyBorder="1" applyAlignment="1" applyProtection="1">
      <alignment horizontal="center" vertical="center"/>
      <protection locked="0"/>
    </xf>
    <xf numFmtId="2" fontId="79" fillId="15" borderId="4" xfId="0" applyNumberFormat="1" applyFont="1" applyFill="1" applyBorder="1" applyAlignment="1" applyProtection="1">
      <alignment horizontal="center" vertical="center"/>
      <protection locked="0"/>
    </xf>
    <xf numFmtId="0" fontId="78" fillId="13" borderId="125" xfId="0" applyFont="1" applyFill="1" applyBorder="1" applyAlignment="1">
      <alignment horizontal="center" vertical="center" wrapText="1"/>
    </xf>
    <xf numFmtId="0" fontId="78" fillId="13" borderId="27" xfId="0" applyFont="1" applyFill="1" applyBorder="1" applyAlignment="1">
      <alignment horizontal="center" vertical="center" wrapText="1"/>
    </xf>
    <xf numFmtId="0" fontId="34" fillId="22" borderId="88" xfId="0" applyFont="1" applyFill="1" applyBorder="1" applyAlignment="1" applyProtection="1">
      <alignment horizontal="center" vertical="center"/>
    </xf>
    <xf numFmtId="0" fontId="34" fillId="22" borderId="0" xfId="0" applyFont="1" applyFill="1" applyBorder="1" applyAlignment="1" applyProtection="1">
      <alignment horizontal="center" vertical="center"/>
    </xf>
    <xf numFmtId="0" fontId="111" fillId="40" borderId="6" xfId="0" applyFont="1" applyFill="1" applyBorder="1" applyAlignment="1">
      <alignment horizontal="center" vertical="center"/>
    </xf>
    <xf numFmtId="0" fontId="111" fillId="40" borderId="2" xfId="0" applyFont="1" applyFill="1" applyBorder="1" applyAlignment="1">
      <alignment horizontal="center" vertical="center"/>
    </xf>
    <xf numFmtId="0" fontId="22" fillId="15" borderId="91"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54" fillId="15" borderId="94" xfId="0" applyFont="1" applyFill="1" applyBorder="1" applyAlignment="1">
      <alignment horizontal="center" vertical="center" wrapText="1"/>
    </xf>
    <xf numFmtId="0" fontId="54" fillId="15" borderId="88"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8" xfId="0" applyFont="1" applyFill="1" applyBorder="1" applyAlignment="1">
      <alignment horizontal="center" vertical="center" wrapText="1"/>
    </xf>
    <xf numFmtId="0" fontId="54" fillId="15" borderId="19" xfId="0" applyFont="1" applyFill="1" applyBorder="1" applyAlignment="1">
      <alignment horizontal="center" vertical="center" textRotation="90"/>
    </xf>
    <xf numFmtId="0" fontId="54" fillId="15" borderId="35" xfId="0" applyFont="1" applyFill="1" applyBorder="1" applyAlignment="1">
      <alignment horizontal="center" vertical="center" textRotation="90"/>
    </xf>
    <xf numFmtId="2" fontId="79" fillId="15" borderId="27" xfId="0" applyNumberFormat="1" applyFont="1" applyFill="1" applyBorder="1" applyAlignment="1" applyProtection="1">
      <alignment horizontal="center" vertical="center"/>
      <protection locked="0"/>
    </xf>
    <xf numFmtId="2" fontId="79" fillId="15" borderId="25" xfId="0" applyNumberFormat="1" applyFont="1" applyFill="1" applyBorder="1" applyAlignment="1" applyProtection="1">
      <alignment horizontal="center" vertical="center"/>
      <protection locked="0"/>
    </xf>
    <xf numFmtId="0" fontId="54" fillId="13" borderId="1" xfId="0" applyFont="1" applyFill="1" applyBorder="1" applyAlignment="1">
      <alignment horizontal="center" vertical="center" textRotation="90"/>
    </xf>
    <xf numFmtId="0" fontId="78" fillId="11" borderId="19" xfId="0" applyFont="1" applyFill="1" applyBorder="1" applyAlignment="1">
      <alignment horizontal="center" vertical="center" wrapText="1"/>
    </xf>
    <xf numFmtId="0" fontId="18" fillId="11" borderId="1" xfId="0" applyFont="1" applyFill="1" applyBorder="1" applyAlignment="1">
      <alignment horizontal="center" textRotation="90" wrapText="1"/>
    </xf>
    <xf numFmtId="0" fontId="18" fillId="11" borderId="2" xfId="0" applyFont="1" applyFill="1" applyBorder="1" applyAlignment="1">
      <alignment horizontal="center" textRotation="90" wrapText="1"/>
    </xf>
    <xf numFmtId="0" fontId="54" fillId="9" borderId="4" xfId="0" applyFont="1" applyFill="1" applyBorder="1" applyAlignment="1">
      <alignment horizontal="center" vertical="center" textRotation="90" wrapText="1"/>
    </xf>
    <xf numFmtId="0" fontId="54" fillId="9" borderId="19" xfId="0" applyFont="1" applyFill="1" applyBorder="1" applyAlignment="1">
      <alignment horizontal="center" vertical="center" textRotation="90" wrapText="1"/>
    </xf>
    <xf numFmtId="0" fontId="54" fillId="9" borderId="35" xfId="0" applyFont="1" applyFill="1" applyBorder="1" applyAlignment="1">
      <alignment horizontal="center" vertical="center" textRotation="90" wrapText="1"/>
    </xf>
    <xf numFmtId="0" fontId="119" fillId="40" borderId="19" xfId="0" applyFont="1" applyFill="1" applyBorder="1" applyAlignment="1">
      <alignment horizontal="center" vertical="center"/>
    </xf>
    <xf numFmtId="0" fontId="119" fillId="40" borderId="35" xfId="0" applyFont="1" applyFill="1" applyBorder="1" applyAlignment="1">
      <alignment horizontal="center" vertical="center"/>
    </xf>
    <xf numFmtId="0" fontId="111" fillId="40" borderId="19" xfId="0" applyFont="1" applyFill="1" applyBorder="1" applyAlignment="1">
      <alignment horizontal="center" vertical="center"/>
    </xf>
    <xf numFmtId="0" fontId="111" fillId="40" borderId="35" xfId="0" applyFont="1" applyFill="1" applyBorder="1" applyAlignment="1">
      <alignment horizontal="center" vertical="center"/>
    </xf>
    <xf numFmtId="0" fontId="111" fillId="40" borderId="1" xfId="0" applyFont="1" applyFill="1" applyBorder="1" applyAlignment="1">
      <alignment horizontal="center" vertical="center"/>
    </xf>
    <xf numFmtId="0" fontId="111" fillId="40" borderId="101" xfId="0" applyFont="1" applyFill="1" applyBorder="1" applyAlignment="1">
      <alignment horizontal="center" vertical="center"/>
    </xf>
    <xf numFmtId="0" fontId="54" fillId="15" borderId="6" xfId="0" applyFont="1" applyFill="1" applyBorder="1" applyAlignment="1">
      <alignment horizontal="center" vertical="center" textRotation="90"/>
    </xf>
    <xf numFmtId="0" fontId="54" fillId="15" borderId="1" xfId="0" applyFont="1" applyFill="1" applyBorder="1" applyAlignment="1">
      <alignment horizontal="center" vertical="center" textRotation="90"/>
    </xf>
    <xf numFmtId="0" fontId="54" fillId="15" borderId="2" xfId="0" applyFont="1" applyFill="1" applyBorder="1" applyAlignment="1">
      <alignment horizontal="center" vertical="center" textRotation="90"/>
    </xf>
    <xf numFmtId="0" fontId="22" fillId="13" borderId="125"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0" fillId="9" borderId="0" xfId="0" applyFont="1" applyFill="1" applyAlignment="1">
      <alignment horizontal="center" vertical="center" wrapText="1"/>
    </xf>
    <xf numFmtId="0" fontId="31" fillId="13" borderId="45" xfId="0" applyFont="1" applyFill="1" applyBorder="1" applyAlignment="1">
      <alignment horizontal="center" vertical="center"/>
    </xf>
    <xf numFmtId="0" fontId="31" fillId="13" borderId="46" xfId="0" applyFont="1" applyFill="1" applyBorder="1" applyAlignment="1">
      <alignment horizontal="center" vertical="center"/>
    </xf>
    <xf numFmtId="0" fontId="75" fillId="11" borderId="74" xfId="0" applyFont="1" applyFill="1" applyBorder="1" applyAlignment="1">
      <alignment horizontal="center" vertical="center" wrapText="1"/>
    </xf>
    <xf numFmtId="0" fontId="75" fillId="11" borderId="47" xfId="0" applyFont="1" applyFill="1" applyBorder="1" applyAlignment="1">
      <alignment horizontal="center" vertical="center" wrapText="1"/>
    </xf>
    <xf numFmtId="0" fontId="68" fillId="9" borderId="0" xfId="0" applyFont="1" applyFill="1" applyAlignment="1">
      <alignment horizontal="center" vertical="center" wrapText="1"/>
    </xf>
    <xf numFmtId="0" fontId="68" fillId="11" borderId="8" xfId="0" applyFont="1" applyFill="1" applyBorder="1" applyAlignment="1">
      <alignment horizontal="center" vertical="center"/>
    </xf>
    <xf numFmtId="0" fontId="68" fillId="11" borderId="35" xfId="0" applyFont="1" applyFill="1" applyBorder="1" applyAlignment="1">
      <alignment horizontal="center" vertical="center"/>
    </xf>
    <xf numFmtId="0" fontId="69" fillId="9" borderId="0" xfId="0" applyFont="1" applyFill="1" applyAlignment="1">
      <alignment horizontal="center" vertical="center" wrapText="1"/>
    </xf>
    <xf numFmtId="0" fontId="15" fillId="9" borderId="0" xfId="0" applyFont="1" applyFill="1" applyBorder="1" applyAlignment="1">
      <alignment horizontal="center" vertical="center" textRotation="90"/>
    </xf>
    <xf numFmtId="0" fontId="15" fillId="9" borderId="19" xfId="0" applyFont="1" applyFill="1" applyBorder="1" applyAlignment="1">
      <alignment horizontal="center" vertical="center" textRotation="90"/>
    </xf>
    <xf numFmtId="0" fontId="15" fillId="9" borderId="8" xfId="0" applyFont="1" applyFill="1" applyBorder="1" applyAlignment="1">
      <alignment horizontal="center" vertical="center" textRotation="90"/>
    </xf>
    <xf numFmtId="0" fontId="15" fillId="9" borderId="35" xfId="0" applyFont="1" applyFill="1" applyBorder="1" applyAlignment="1">
      <alignment horizontal="center" vertical="center" textRotation="90"/>
    </xf>
    <xf numFmtId="0" fontId="76" fillId="11" borderId="28" xfId="0" applyFont="1" applyFill="1" applyBorder="1" applyAlignment="1">
      <alignment horizontal="center" vertical="center" wrapText="1"/>
    </xf>
    <xf numFmtId="0" fontId="76" fillId="11" borderId="0" xfId="0" applyFont="1" applyFill="1" applyBorder="1" applyAlignment="1">
      <alignment horizontal="center" vertical="center" wrapText="1"/>
    </xf>
    <xf numFmtId="0" fontId="76" fillId="11" borderId="19" xfId="0" applyFont="1" applyFill="1" applyBorder="1" applyAlignment="1">
      <alignment horizontal="center" vertical="center" wrapText="1"/>
    </xf>
    <xf numFmtId="0" fontId="34" fillId="13" borderId="4" xfId="0" applyFont="1" applyFill="1" applyBorder="1" applyAlignment="1">
      <alignment horizontal="center" vertical="center" textRotation="90"/>
    </xf>
    <xf numFmtId="0" fontId="34" fillId="13" borderId="19" xfId="0" applyFont="1" applyFill="1" applyBorder="1" applyAlignment="1">
      <alignment horizontal="center" vertical="center" textRotation="90"/>
    </xf>
    <xf numFmtId="0" fontId="34" fillId="13" borderId="35" xfId="0" applyFont="1" applyFill="1" applyBorder="1" applyAlignment="1">
      <alignment horizontal="center" vertical="center" textRotation="90"/>
    </xf>
    <xf numFmtId="0" fontId="22" fillId="16" borderId="0" xfId="0" applyFont="1" applyFill="1" applyBorder="1" applyAlignment="1">
      <alignment horizontal="center" vertical="center" textRotation="90"/>
    </xf>
    <xf numFmtId="0" fontId="22" fillId="16" borderId="19" xfId="0" applyFont="1" applyFill="1" applyBorder="1" applyAlignment="1">
      <alignment horizontal="center" vertical="center" textRotation="90"/>
    </xf>
    <xf numFmtId="0" fontId="22" fillId="13" borderId="3" xfId="0" applyFont="1" applyFill="1" applyBorder="1" applyAlignment="1">
      <alignment horizontal="center" vertical="center" textRotation="90"/>
    </xf>
    <xf numFmtId="0" fontId="55" fillId="39" borderId="75" xfId="0" applyFont="1" applyFill="1" applyBorder="1" applyAlignment="1">
      <alignment horizontal="center" vertical="center" wrapText="1"/>
    </xf>
    <xf numFmtId="0" fontId="77" fillId="38" borderId="76" xfId="0" applyFont="1" applyFill="1" applyBorder="1" applyAlignment="1">
      <alignment horizontal="center"/>
    </xf>
    <xf numFmtId="0" fontId="77" fillId="38" borderId="77" xfId="0" applyFont="1" applyFill="1" applyBorder="1" applyAlignment="1">
      <alignment horizontal="center"/>
    </xf>
    <xf numFmtId="0" fontId="77" fillId="38" borderId="78" xfId="0" applyFont="1" applyFill="1" applyBorder="1" applyAlignment="1">
      <alignment horizontal="center"/>
    </xf>
    <xf numFmtId="0" fontId="32" fillId="0" borderId="0" xfId="0" applyFont="1" applyAlignment="1">
      <alignment horizontal="center" vertical="center" textRotation="90"/>
    </xf>
    <xf numFmtId="0" fontId="22" fillId="22" borderId="56" xfId="0" applyFont="1" applyFill="1" applyBorder="1" applyAlignment="1">
      <alignment horizontal="center" vertical="center"/>
    </xf>
    <xf numFmtId="0" fontId="31" fillId="11" borderId="49" xfId="0" applyFont="1" applyFill="1" applyBorder="1" applyAlignment="1">
      <alignment horizontal="center" vertical="center"/>
    </xf>
    <xf numFmtId="0" fontId="31" fillId="23" borderId="1" xfId="0" applyFont="1" applyFill="1" applyBorder="1" applyAlignment="1" applyProtection="1">
      <alignment horizontal="center" textRotation="90" wrapText="1"/>
    </xf>
    <xf numFmtId="0" fontId="22" fillId="24" borderId="26" xfId="0" applyFont="1" applyFill="1" applyBorder="1" applyAlignment="1" applyProtection="1">
      <alignment horizontal="center" vertical="center"/>
    </xf>
    <xf numFmtId="0" fontId="22" fillId="24" borderId="27" xfId="0" applyFont="1" applyFill="1" applyBorder="1" applyAlignment="1" applyProtection="1">
      <alignment horizontal="center" vertical="center"/>
    </xf>
    <xf numFmtId="0" fontId="22" fillId="24" borderId="25" xfId="0" applyFont="1" applyFill="1" applyBorder="1" applyAlignment="1" applyProtection="1">
      <alignment horizontal="center" vertical="center"/>
    </xf>
    <xf numFmtId="0" fontId="15" fillId="15" borderId="26" xfId="0" applyFont="1" applyFill="1" applyBorder="1" applyAlignment="1" applyProtection="1">
      <alignment horizontal="center" vertical="center"/>
    </xf>
    <xf numFmtId="0" fontId="15" fillId="15" borderId="25" xfId="0" applyFont="1" applyFill="1" applyBorder="1" applyAlignment="1" applyProtection="1">
      <alignment horizontal="center" vertical="center"/>
    </xf>
    <xf numFmtId="0" fontId="46" fillId="26" borderId="26" xfId="0" applyFont="1" applyFill="1" applyBorder="1" applyAlignment="1" applyProtection="1">
      <alignment horizontal="center" vertical="center"/>
    </xf>
    <xf numFmtId="0" fontId="46" fillId="26" borderId="27" xfId="0" applyFont="1" applyFill="1" applyBorder="1" applyAlignment="1" applyProtection="1">
      <alignment horizontal="center" vertical="center"/>
    </xf>
    <xf numFmtId="0" fontId="46" fillId="26" borderId="25" xfId="0" applyFont="1" applyFill="1" applyBorder="1" applyAlignment="1" applyProtection="1">
      <alignment horizontal="center" vertical="center"/>
    </xf>
  </cellXfs>
  <cellStyles count="4">
    <cellStyle name="Hyperlink" xfId="1" builtinId="8"/>
    <cellStyle name="Normal" xfId="0" builtinId="0"/>
    <cellStyle name="Normal 2" xfId="2" xr:uid="{00000000-0005-0000-0000-000002000000}"/>
    <cellStyle name="Percent" xfId="3" builtinId="5"/>
  </cellStyles>
  <dxfs count="955">
    <dxf>
      <font>
        <color theme="4" tint="0.39994506668294322"/>
      </font>
      <fill>
        <patternFill>
          <bgColor theme="4" tint="0.39994506668294322"/>
        </patternFill>
      </fill>
    </dxf>
    <dxf>
      <font>
        <color theme="4" tint="0.39994506668294322"/>
      </font>
      <fill>
        <patternFill>
          <bgColor theme="4" tint="0.39994506668294322"/>
        </patternFill>
      </fill>
    </dxf>
    <dxf>
      <fill>
        <patternFill>
          <bgColor rgb="FFFF0000"/>
        </patternFill>
      </fill>
    </dxf>
    <dxf>
      <fill>
        <patternFill>
          <bgColor rgb="FFFFFF00"/>
        </patternFill>
      </fill>
    </dxf>
    <dxf>
      <font>
        <b/>
        <i val="0"/>
        <color theme="0"/>
      </font>
      <fill>
        <patternFill>
          <bgColor rgb="FF006600"/>
        </patternFill>
      </fill>
    </dxf>
    <dxf>
      <fill>
        <patternFill>
          <bgColor rgb="FFFF0000"/>
        </patternFill>
      </fill>
    </dxf>
    <dxf>
      <fill>
        <patternFill>
          <bgColor rgb="FFFFFF00"/>
        </patternFill>
      </fill>
    </dxf>
    <dxf>
      <font>
        <b/>
        <i val="0"/>
        <color theme="0"/>
      </font>
      <fill>
        <patternFill>
          <bgColor rgb="FF006600"/>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
      <fill>
        <patternFill>
          <bgColor rgb="FFFF0000"/>
        </patternFill>
      </fill>
    </dxf>
    <dxf>
      <fill>
        <patternFill>
          <bgColor rgb="FFFFFF00"/>
        </patternFill>
      </fill>
    </dxf>
    <dxf>
      <font>
        <b/>
        <i val="0"/>
        <color theme="0"/>
      </font>
      <fill>
        <patternFill>
          <bgColor rgb="FF006600"/>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ont>
        <b/>
        <i val="0"/>
        <color theme="0"/>
      </font>
      <fill>
        <patternFill>
          <bgColor rgb="FF006600"/>
        </patternFill>
      </fill>
    </dxf>
    <dxf>
      <fill>
        <patternFill patternType="solid">
          <bgColor rgb="FFFF7C80"/>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
      <fill>
        <patternFill patternType="solid">
          <bgColor rgb="FFFF7C80"/>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
      <font>
        <b/>
        <i val="0"/>
        <color theme="1"/>
      </font>
      <fill>
        <patternFill>
          <bgColor rgb="FFFF0000"/>
        </patternFill>
      </fill>
    </dxf>
    <dxf>
      <font>
        <b/>
        <i val="0"/>
        <color theme="1"/>
      </font>
      <fill>
        <patternFill>
          <bgColor rgb="FFFFFF00"/>
        </patternFill>
      </fill>
    </dxf>
    <dxf>
      <font>
        <b/>
        <i val="0"/>
        <color theme="0"/>
      </font>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color theme="1"/>
      </font>
      <fill>
        <patternFill>
          <bgColor rgb="FFFF0000"/>
        </patternFill>
      </fill>
    </dxf>
    <dxf>
      <font>
        <b/>
        <i val="0"/>
        <color theme="1"/>
      </font>
      <fill>
        <patternFill>
          <bgColor rgb="FFFFFF00"/>
        </patternFill>
      </fill>
    </dxf>
    <dxf>
      <font>
        <b/>
        <i val="0"/>
        <color theme="0"/>
      </font>
      <fill>
        <patternFill>
          <bgColor rgb="FF00B050"/>
        </patternFill>
      </fill>
    </dxf>
    <dxf>
      <fill>
        <patternFill>
          <bgColor rgb="FFFF0000"/>
        </patternFill>
      </fill>
    </dxf>
    <dxf>
      <fill>
        <patternFill>
          <bgColor rgb="FFFFFF00"/>
        </patternFill>
      </fill>
    </dxf>
    <dxf>
      <font>
        <b/>
        <i val="0"/>
        <color theme="1"/>
      </font>
      <fill>
        <patternFill>
          <bgColor rgb="FFFF0000"/>
        </patternFill>
      </fill>
    </dxf>
    <dxf>
      <font>
        <b/>
        <i val="0"/>
        <color theme="1"/>
      </font>
      <fill>
        <patternFill>
          <bgColor rgb="FFFFFF00"/>
        </patternFill>
      </fill>
    </dxf>
    <dxf>
      <font>
        <b/>
        <i val="0"/>
        <color theme="0"/>
      </font>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color theme="1"/>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0000"/>
        </patternFill>
      </fill>
    </dxf>
    <dxf>
      <font>
        <b/>
        <i val="0"/>
        <color theme="1"/>
      </font>
      <fill>
        <patternFill>
          <bgColor rgb="FFFFFF00"/>
        </patternFill>
      </fill>
    </dxf>
    <dxf>
      <font>
        <b/>
        <i val="0"/>
        <color theme="0"/>
      </font>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color theme="0"/>
      </font>
      <fill>
        <patternFill>
          <bgColor rgb="FF0000CC"/>
        </patternFill>
      </fill>
    </dxf>
    <dxf>
      <font>
        <b/>
        <i val="0"/>
        <color theme="0"/>
      </font>
      <fill>
        <patternFill>
          <bgColor rgb="FF0000CC"/>
        </patternFill>
      </fill>
    </dxf>
    <dxf>
      <font>
        <b/>
        <i val="0"/>
        <color theme="0"/>
      </font>
      <fill>
        <patternFill>
          <bgColor rgb="FF0000CC"/>
        </patternFill>
      </fill>
    </dxf>
    <dxf>
      <font>
        <b/>
        <i val="0"/>
        <color theme="0"/>
      </font>
      <fill>
        <patternFill>
          <bgColor rgb="FF006600"/>
        </patternFill>
      </fill>
    </dxf>
    <dxf>
      <font>
        <b/>
        <i val="0"/>
        <color theme="0"/>
      </font>
      <fill>
        <patternFill>
          <bgColor rgb="FF006600"/>
        </patternFill>
      </fill>
    </dxf>
    <dxf>
      <font>
        <b/>
        <i val="0"/>
        <color theme="1"/>
      </font>
      <fill>
        <patternFill>
          <bgColor rgb="FFFFFF00"/>
        </patternFill>
      </fill>
    </dxf>
    <dxf>
      <font>
        <b/>
        <i val="0"/>
        <color theme="0"/>
      </font>
      <fill>
        <patternFill>
          <bgColor rgb="FF006600"/>
        </patternFill>
      </fill>
    </dxf>
    <dxf>
      <font>
        <b/>
        <i val="0"/>
        <color theme="0"/>
      </font>
      <fill>
        <patternFill>
          <bgColor rgb="FF006600"/>
        </patternFill>
      </fill>
    </dxf>
    <dxf>
      <font>
        <b/>
        <i val="0"/>
        <color theme="1"/>
      </font>
      <fill>
        <patternFill>
          <bgColor rgb="FFFFFF00"/>
        </patternFill>
      </fill>
    </dxf>
    <dxf>
      <font>
        <b/>
        <i val="0"/>
        <color theme="0"/>
      </font>
      <fill>
        <patternFill>
          <bgColor rgb="FF006600"/>
        </patternFill>
      </fill>
    </dxf>
    <dxf>
      <font>
        <b/>
        <i val="0"/>
        <color theme="0"/>
      </font>
      <fill>
        <patternFill>
          <bgColor rgb="FF006600"/>
        </patternFill>
      </fill>
    </dxf>
    <dxf>
      <font>
        <b/>
        <i val="0"/>
        <color theme="1"/>
      </font>
      <fill>
        <patternFill>
          <bgColor rgb="FFFFFF00"/>
        </patternFill>
      </fill>
    </dxf>
    <dxf>
      <font>
        <b/>
        <i val="0"/>
        <color theme="0"/>
      </font>
      <fill>
        <patternFill>
          <bgColor rgb="FF006600"/>
        </patternFill>
      </fill>
    </dxf>
    <dxf>
      <font>
        <b/>
        <i val="0"/>
        <color theme="0"/>
      </font>
      <fill>
        <patternFill>
          <bgColor rgb="FF006600"/>
        </patternFill>
      </fill>
    </dxf>
    <dxf>
      <font>
        <b/>
        <i val="0"/>
        <color theme="1"/>
      </font>
      <fill>
        <patternFill>
          <bgColor rgb="FFFFFF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color rgb="FFFF0000"/>
      </font>
    </dxf>
    <dxf>
      <font>
        <b/>
        <i val="0"/>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0"/>
      </font>
      <fill>
        <patternFill>
          <bgColor rgb="FF0000CC"/>
        </patternFill>
      </fill>
    </dxf>
    <dxf>
      <font>
        <b/>
        <i val="0"/>
        <color theme="0"/>
      </font>
      <fill>
        <patternFill>
          <bgColor rgb="FF006600"/>
        </patternFill>
      </fill>
    </dxf>
    <dxf>
      <font>
        <b/>
        <i val="0"/>
        <color theme="1"/>
      </font>
      <fill>
        <patternFill>
          <bgColor theme="0" tint="-0.34998626667073579"/>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ill>
        <patternFill>
          <bgColor theme="5" tint="0.39994506668294322"/>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ont>
        <b/>
        <i val="0"/>
        <color theme="1"/>
      </font>
      <fill>
        <patternFill>
          <bgColor rgb="FFFFFF00"/>
        </patternFill>
      </fill>
    </dxf>
    <dxf>
      <font>
        <b/>
        <i val="0"/>
        <color rgb="FF0000CC"/>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theme="0"/>
      </font>
      <fill>
        <patternFill>
          <bgColor rgb="FF0000CC"/>
        </patternFill>
      </fill>
    </dxf>
    <dxf>
      <font>
        <b/>
        <i val="0"/>
        <color theme="0"/>
      </font>
      <fill>
        <patternFill>
          <bgColor rgb="FF0000CC"/>
        </patternFill>
      </fill>
    </dxf>
    <dxf>
      <font>
        <b/>
        <i val="0"/>
        <color theme="0"/>
      </font>
      <fill>
        <patternFill>
          <bgColor rgb="FF0000CC"/>
        </patternFill>
      </fill>
    </dxf>
    <dxf>
      <font>
        <b/>
        <i val="0"/>
        <color theme="0"/>
      </font>
      <fill>
        <patternFill>
          <bgColor rgb="FF0000CC"/>
        </patternFill>
      </fill>
    </dxf>
    <dxf>
      <font>
        <b/>
        <i val="0"/>
        <color theme="0"/>
      </font>
      <fill>
        <patternFill>
          <bgColor rgb="FF006600"/>
        </patternFill>
      </fill>
    </dxf>
    <dxf>
      <font>
        <b/>
        <i val="0"/>
        <color theme="1"/>
      </font>
      <fill>
        <patternFill>
          <bgColor theme="0" tint="-0.34998626667073579"/>
        </patternFill>
      </fill>
    </dxf>
    <dxf>
      <font>
        <b/>
        <i val="0"/>
        <color theme="0"/>
      </font>
      <fill>
        <patternFill>
          <bgColor rgb="FF0000CC"/>
        </patternFill>
      </fill>
    </dxf>
    <dxf>
      <font>
        <b/>
        <i val="0"/>
        <color theme="0"/>
      </font>
      <fill>
        <patternFill>
          <bgColor rgb="FF006600"/>
        </patternFill>
      </fill>
    </dxf>
    <dxf>
      <font>
        <b/>
        <i val="0"/>
        <color theme="1"/>
      </font>
      <fill>
        <patternFill>
          <bgColor theme="0" tint="-0.34998626667073579"/>
        </patternFill>
      </fill>
    </dxf>
    <dxf>
      <font>
        <b/>
        <i val="0"/>
        <color theme="0"/>
      </font>
      <fill>
        <patternFill>
          <bgColor rgb="FF0000CC"/>
        </patternFill>
      </fill>
    </dxf>
    <dxf>
      <font>
        <b/>
        <i val="0"/>
        <color theme="0"/>
      </font>
      <fill>
        <patternFill>
          <bgColor rgb="FF006600"/>
        </patternFill>
      </fill>
    </dxf>
    <dxf>
      <font>
        <b/>
        <i val="0"/>
        <color theme="1"/>
      </font>
      <fill>
        <patternFill>
          <bgColor theme="0" tint="-0.34998626667073579"/>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ont>
        <b/>
        <i val="0"/>
        <color rgb="FFFF0000"/>
      </font>
      <fill>
        <patternFill>
          <bgColor rgb="FFFFFF00"/>
        </patternFill>
      </fill>
    </dxf>
    <dxf>
      <font>
        <b/>
        <i val="0"/>
        <color theme="0"/>
      </font>
      <fill>
        <patternFill>
          <bgColor rgb="FF0000CC"/>
        </patternFill>
      </fill>
    </dxf>
    <dxf>
      <font>
        <b/>
        <i val="0"/>
        <color theme="0"/>
      </font>
      <fill>
        <patternFill>
          <bgColor rgb="FF006600"/>
        </patternFill>
      </fill>
    </dxf>
    <dxf>
      <font>
        <b/>
        <i val="0"/>
      </font>
      <fill>
        <patternFill>
          <bgColor rgb="FFFFFF00"/>
        </patternFill>
      </fill>
    </dxf>
    <dxf>
      <font>
        <b/>
        <i val="0"/>
        <color theme="1"/>
      </font>
      <fill>
        <patternFill>
          <bgColor rgb="FFFF0000"/>
        </patternFill>
      </fill>
    </dxf>
    <dxf>
      <font>
        <b/>
        <i val="0"/>
        <color rgb="FF0000CC"/>
      </font>
      <fill>
        <patternFill>
          <bgColor theme="0" tint="-0.24994659260841701"/>
        </patternFill>
      </fill>
    </dxf>
    <dxf>
      <fill>
        <patternFill>
          <bgColor theme="0" tint="-0.14996795556505021"/>
        </patternFill>
      </fill>
    </dxf>
    <dxf>
      <fill>
        <patternFill>
          <bgColor rgb="FFFF0000"/>
        </patternFill>
      </fill>
    </dxf>
    <dxf>
      <fill>
        <patternFill>
          <bgColor rgb="FFFFFF00"/>
        </patternFill>
      </fill>
    </dxf>
    <dxf>
      <font>
        <b/>
        <i val="0"/>
        <color theme="0"/>
      </font>
      <fill>
        <patternFill>
          <bgColor rgb="FF006600"/>
        </patternFill>
      </fill>
    </dxf>
    <dxf>
      <fill>
        <patternFill>
          <bgColor rgb="FFFF0000"/>
        </patternFill>
      </fill>
    </dxf>
    <dxf>
      <fill>
        <patternFill>
          <bgColor rgb="FFFFFF00"/>
        </patternFill>
      </fill>
    </dxf>
    <dxf>
      <font>
        <b/>
        <i val="0"/>
        <color theme="0"/>
      </font>
      <fill>
        <patternFill>
          <bgColor rgb="FF0066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
      <fill>
        <patternFill>
          <bgColor rgb="FFFF0000"/>
        </patternFill>
      </fill>
    </dxf>
    <dxf>
      <fill>
        <patternFill>
          <bgColor rgb="FFFFFF00"/>
        </patternFill>
      </fill>
    </dxf>
    <dxf>
      <font>
        <b/>
        <i val="0"/>
        <color theme="0"/>
      </font>
      <fill>
        <patternFill>
          <bgColor rgb="FF006600"/>
        </patternFill>
      </fill>
    </dxf>
    <dxf>
      <fill>
        <patternFill>
          <bgColor rgb="FFFF0000"/>
        </patternFill>
      </fill>
    </dxf>
    <dxf>
      <fill>
        <patternFill>
          <bgColor rgb="FFFFFF00"/>
        </patternFill>
      </fill>
    </dxf>
    <dxf>
      <font>
        <b/>
        <i val="0"/>
        <color theme="0"/>
      </font>
      <fill>
        <patternFill>
          <bgColor rgb="FF006600"/>
        </patternFill>
      </fill>
    </dxf>
    <dxf>
      <fill>
        <patternFill>
          <bgColor rgb="FFFF0000"/>
        </patternFill>
      </fill>
    </dxf>
    <dxf>
      <fill>
        <patternFill>
          <bgColor rgb="FFFFFF00"/>
        </patternFill>
      </fill>
    </dxf>
    <dxf>
      <font>
        <b/>
        <i val="0"/>
        <color theme="0"/>
      </font>
      <fill>
        <patternFill>
          <bgColor rgb="FF006600"/>
        </patternFill>
      </fill>
    </dxf>
    <dxf>
      <font>
        <color theme="4" tint="0.39994506668294322"/>
      </font>
      <fill>
        <patternFill>
          <bgColor theme="4" tint="0.39994506668294322"/>
        </patternFill>
      </fill>
    </dxf>
    <dxf>
      <font>
        <color theme="4" tint="0.39994506668294322"/>
      </font>
      <fill>
        <patternFill>
          <bgColor theme="4" tint="0.39994506668294322"/>
        </patternFill>
      </fill>
    </dxf>
    <dxf>
      <font>
        <color theme="4" tint="0.39994506668294322"/>
      </font>
      <fill>
        <patternFill>
          <bgColor theme="4" tint="0.39994506668294322"/>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ont>
        <color rgb="FFC00000"/>
      </font>
      <fill>
        <patternFill>
          <bgColor rgb="FFC00000"/>
        </patternFill>
      </fill>
    </dxf>
    <dxf>
      <fill>
        <patternFill>
          <bgColor rgb="FF006600"/>
        </patternFill>
      </fill>
    </dxf>
    <dxf>
      <fill>
        <patternFill>
          <bgColor rgb="FFFF0000"/>
        </patternFill>
      </fill>
    </dxf>
    <dxf>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ont>
        <b/>
        <i val="0"/>
        <color theme="0"/>
      </font>
      <fill>
        <patternFill>
          <bgColor rgb="FF006600"/>
        </patternFill>
      </fill>
    </dxf>
    <dxf>
      <font>
        <b/>
        <i val="0"/>
        <color theme="1"/>
      </font>
      <fill>
        <patternFill>
          <bgColor rgb="FFFFFF00"/>
        </patternFill>
      </fill>
    </dxf>
    <dxf>
      <font>
        <b/>
        <i val="0"/>
        <color theme="1"/>
      </font>
      <fill>
        <patternFill>
          <bgColor rgb="FFFF0000"/>
        </patternFill>
      </fill>
    </dxf>
    <dxf>
      <font>
        <b/>
        <i val="0"/>
        <color theme="0"/>
      </font>
      <fill>
        <patternFill>
          <bgColor rgb="FF006600"/>
        </patternFill>
      </fill>
    </dxf>
    <dxf>
      <font>
        <b/>
        <i val="0"/>
        <color theme="0"/>
      </font>
      <fill>
        <patternFill>
          <bgColor rgb="FF0066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color theme="0"/>
      </font>
      <fill>
        <patternFill>
          <bgColor rgb="FF0066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1"/>
      </font>
      <fill>
        <patternFill>
          <bgColor rgb="FFFFFF00"/>
        </patternFill>
      </fill>
    </dxf>
    <dxf>
      <font>
        <color theme="4" tint="0.39994506668294322"/>
      </font>
      <fill>
        <patternFill>
          <bgColor theme="4" tint="0.39994506668294322"/>
        </patternFill>
      </fill>
    </dxf>
    <dxf>
      <fill>
        <patternFill>
          <bgColor rgb="FFFF0000"/>
        </patternFill>
      </fill>
    </dxf>
    <dxf>
      <fill>
        <patternFill>
          <bgColor rgb="FFFFFF00"/>
        </patternFill>
      </fill>
    </dxf>
    <dxf>
      <fill>
        <patternFill>
          <bgColor rgb="FF006600"/>
        </patternFill>
      </fill>
    </dxf>
    <dxf>
      <font>
        <b/>
        <i val="0"/>
        <color rgb="FF0000CC"/>
      </font>
      <fill>
        <patternFill>
          <bgColor theme="0" tint="-0.14996795556505021"/>
        </patternFill>
      </fill>
    </dxf>
  </dxfs>
  <tableStyles count="0" defaultTableStyle="TableStyleMedium9" defaultPivotStyle="PivotStyleLight16"/>
  <colors>
    <mruColors>
      <color rgb="FF00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G31"/>
  <sheetViews>
    <sheetView zoomScale="80" zoomScaleNormal="80" workbookViewId="0">
      <selection activeCell="B7" sqref="B7"/>
    </sheetView>
  </sheetViews>
  <sheetFormatPr defaultRowHeight="15" x14ac:dyDescent="0.25"/>
  <cols>
    <col min="1" max="1" width="5.140625" customWidth="1"/>
    <col min="2" max="2" width="14.42578125" style="120" customWidth="1"/>
    <col min="3" max="3" width="25.7109375" customWidth="1"/>
    <col min="4" max="4" width="44.85546875" customWidth="1"/>
  </cols>
  <sheetData>
    <row r="1" spans="1:7" ht="28.5" x14ac:dyDescent="0.45">
      <c r="A1" s="691" t="s">
        <v>193</v>
      </c>
      <c r="B1" s="692"/>
      <c r="C1" s="692"/>
      <c r="D1" s="693"/>
    </row>
    <row r="3" spans="1:7" x14ac:dyDescent="0.25">
      <c r="A3" s="120" t="s">
        <v>219</v>
      </c>
    </row>
    <row r="5" spans="1:7" s="120" customFormat="1" x14ac:dyDescent="0.25">
      <c r="A5" s="686" t="s">
        <v>195</v>
      </c>
      <c r="B5" s="687"/>
      <c r="C5" s="690" t="s">
        <v>196</v>
      </c>
      <c r="D5" s="690" t="s">
        <v>197</v>
      </c>
    </row>
    <row r="6" spans="1:7" s="120" customFormat="1" x14ac:dyDescent="0.25">
      <c r="A6" s="688"/>
      <c r="B6" s="689"/>
      <c r="C6" s="690"/>
      <c r="D6" s="690"/>
    </row>
    <row r="7" spans="1:7" ht="50.1" customHeight="1" x14ac:dyDescent="0.25">
      <c r="A7" s="241">
        <v>1</v>
      </c>
      <c r="B7" s="242" t="s">
        <v>198</v>
      </c>
      <c r="C7" s="247" t="s">
        <v>194</v>
      </c>
      <c r="D7" s="247" t="s">
        <v>220</v>
      </c>
      <c r="E7" s="129"/>
      <c r="F7" s="129"/>
      <c r="G7" s="129"/>
    </row>
    <row r="8" spans="1:7" ht="60" customHeight="1" x14ac:dyDescent="0.25">
      <c r="A8" s="259">
        <v>2</v>
      </c>
      <c r="B8" s="606" t="s">
        <v>199</v>
      </c>
      <c r="C8" s="260" t="s">
        <v>201</v>
      </c>
      <c r="D8" s="260" t="s">
        <v>200</v>
      </c>
      <c r="E8" s="129"/>
      <c r="F8" s="129"/>
      <c r="G8" s="129"/>
    </row>
    <row r="9" spans="1:7" ht="50.1" customHeight="1" x14ac:dyDescent="0.25">
      <c r="A9" s="243">
        <v>3</v>
      </c>
      <c r="B9" s="607" t="s">
        <v>226</v>
      </c>
      <c r="C9" s="248" t="s">
        <v>215</v>
      </c>
      <c r="D9" s="248" t="s">
        <v>214</v>
      </c>
      <c r="E9" s="129"/>
      <c r="F9" s="129"/>
      <c r="G9" s="129"/>
    </row>
    <row r="10" spans="1:7" s="120" customFormat="1" ht="50.1" customHeight="1" x14ac:dyDescent="0.25">
      <c r="A10" s="244">
        <v>4</v>
      </c>
      <c r="B10" s="605" t="s">
        <v>268</v>
      </c>
      <c r="C10" s="249" t="s">
        <v>269</v>
      </c>
      <c r="D10" s="249" t="s">
        <v>291</v>
      </c>
      <c r="E10" s="129"/>
      <c r="F10" s="129"/>
      <c r="G10" s="129"/>
    </row>
    <row r="11" spans="1:7" s="120" customFormat="1" ht="50.1" customHeight="1" x14ac:dyDescent="0.25">
      <c r="A11" s="243">
        <v>5</v>
      </c>
      <c r="B11" s="605" t="s">
        <v>227</v>
      </c>
      <c r="C11" s="248" t="s">
        <v>209</v>
      </c>
      <c r="D11" s="248" t="s">
        <v>213</v>
      </c>
      <c r="E11" s="129"/>
      <c r="F11" s="129"/>
      <c r="G11" s="129"/>
    </row>
    <row r="12" spans="1:7" s="120" customFormat="1" ht="50.1" customHeight="1" x14ac:dyDescent="0.25">
      <c r="A12" s="244">
        <v>6</v>
      </c>
      <c r="B12" s="605" t="s">
        <v>360</v>
      </c>
      <c r="C12" s="249" t="s">
        <v>208</v>
      </c>
      <c r="D12" s="249" t="s">
        <v>212</v>
      </c>
      <c r="E12" s="129"/>
      <c r="F12" s="129"/>
      <c r="G12" s="129"/>
    </row>
    <row r="13" spans="1:7" s="120" customFormat="1" ht="50.1" customHeight="1" x14ac:dyDescent="0.25">
      <c r="A13" s="243">
        <v>7</v>
      </c>
      <c r="B13" s="607" t="s">
        <v>47</v>
      </c>
      <c r="C13" s="248" t="s">
        <v>207</v>
      </c>
      <c r="D13" s="248" t="s">
        <v>211</v>
      </c>
      <c r="E13" s="129"/>
      <c r="F13" s="129"/>
      <c r="G13" s="129"/>
    </row>
    <row r="14" spans="1:7" s="120" customFormat="1" ht="50.1" customHeight="1" x14ac:dyDescent="0.25">
      <c r="A14" s="244">
        <v>8</v>
      </c>
      <c r="B14" s="253" t="s">
        <v>131</v>
      </c>
      <c r="C14" s="249" t="s">
        <v>206</v>
      </c>
      <c r="D14" s="249" t="s">
        <v>210</v>
      </c>
      <c r="E14" s="129"/>
      <c r="F14" s="129"/>
      <c r="G14" s="129"/>
    </row>
    <row r="15" spans="1:7" ht="50.1" customHeight="1" x14ac:dyDescent="0.25">
      <c r="A15" s="245">
        <v>9</v>
      </c>
      <c r="B15" s="254" t="s">
        <v>203</v>
      </c>
      <c r="C15" s="250" t="s">
        <v>110</v>
      </c>
      <c r="D15" s="250" t="s">
        <v>217</v>
      </c>
      <c r="E15" s="129"/>
      <c r="F15" s="129"/>
      <c r="G15" s="129"/>
    </row>
    <row r="16" spans="1:7" ht="50.1" customHeight="1" x14ac:dyDescent="0.25">
      <c r="A16" s="246">
        <v>10</v>
      </c>
      <c r="B16" s="255" t="s">
        <v>205</v>
      </c>
      <c r="C16" s="251" t="s">
        <v>58</v>
      </c>
      <c r="D16" s="251" t="s">
        <v>216</v>
      </c>
      <c r="E16" s="129"/>
      <c r="F16" s="129"/>
      <c r="G16" s="129"/>
    </row>
    <row r="17" spans="1:7" ht="50.1" customHeight="1" x14ac:dyDescent="0.25">
      <c r="A17" s="245">
        <v>11</v>
      </c>
      <c r="B17" s="254" t="s">
        <v>204</v>
      </c>
      <c r="C17" s="250" t="s">
        <v>111</v>
      </c>
      <c r="D17" s="250" t="s">
        <v>218</v>
      </c>
      <c r="E17" s="129"/>
      <c r="F17" s="129"/>
      <c r="G17" s="129"/>
    </row>
    <row r="18" spans="1:7" s="120" customFormat="1" ht="60" customHeight="1" x14ac:dyDescent="0.25">
      <c r="A18" s="259">
        <v>12</v>
      </c>
      <c r="B18" s="309" t="s">
        <v>246</v>
      </c>
      <c r="C18" s="260" t="s">
        <v>247</v>
      </c>
      <c r="D18" s="260" t="s">
        <v>248</v>
      </c>
      <c r="E18" s="129"/>
      <c r="F18" s="129"/>
      <c r="G18" s="129"/>
    </row>
    <row r="19" spans="1:7" s="120" customFormat="1" ht="60" customHeight="1" x14ac:dyDescent="0.25">
      <c r="A19" s="259">
        <v>13</v>
      </c>
      <c r="B19" s="309" t="s">
        <v>270</v>
      </c>
      <c r="C19" s="260" t="s">
        <v>278</v>
      </c>
      <c r="D19" s="260" t="s">
        <v>272</v>
      </c>
      <c r="E19" s="129"/>
      <c r="F19" s="129"/>
      <c r="G19" s="129"/>
    </row>
    <row r="20" spans="1:7" s="120" customFormat="1" ht="60" customHeight="1" x14ac:dyDescent="0.25">
      <c r="A20" s="332">
        <v>14</v>
      </c>
      <c r="B20" s="334" t="s">
        <v>277</v>
      </c>
      <c r="C20" s="333" t="s">
        <v>271</v>
      </c>
      <c r="D20" s="333" t="s">
        <v>279</v>
      </c>
      <c r="E20" s="129"/>
      <c r="F20" s="129"/>
      <c r="G20" s="129"/>
    </row>
    <row r="21" spans="1:7" ht="50.1" customHeight="1" x14ac:dyDescent="0.25">
      <c r="A21" s="129"/>
      <c r="B21" s="129"/>
      <c r="C21" s="129"/>
      <c r="D21" s="129"/>
      <c r="E21" s="129"/>
      <c r="F21" s="129"/>
      <c r="G21" s="129"/>
    </row>
    <row r="22" spans="1:7" ht="50.1" customHeight="1" x14ac:dyDescent="0.25">
      <c r="A22" s="129"/>
      <c r="B22" s="129"/>
      <c r="C22" s="129"/>
      <c r="D22" s="129"/>
      <c r="E22" s="129"/>
      <c r="F22" s="129"/>
      <c r="G22" s="129"/>
    </row>
    <row r="23" spans="1:7" ht="50.1" customHeight="1" x14ac:dyDescent="0.25">
      <c r="A23" s="129"/>
      <c r="B23" s="129"/>
      <c r="C23" s="129"/>
      <c r="D23" s="129"/>
      <c r="E23" s="129"/>
      <c r="F23" s="129"/>
      <c r="G23" s="129"/>
    </row>
    <row r="24" spans="1:7" ht="50.1" customHeight="1" x14ac:dyDescent="0.25">
      <c r="A24" s="129"/>
      <c r="B24" s="129"/>
      <c r="C24" s="129"/>
      <c r="D24" s="129"/>
      <c r="E24" s="129"/>
      <c r="F24" s="129"/>
      <c r="G24" s="129"/>
    </row>
    <row r="25" spans="1:7" ht="50.1" customHeight="1" x14ac:dyDescent="0.25">
      <c r="A25" s="129"/>
      <c r="B25" s="129"/>
      <c r="C25" s="129"/>
      <c r="D25" s="129"/>
      <c r="E25" s="129"/>
      <c r="F25" s="129"/>
      <c r="G25" s="129"/>
    </row>
    <row r="26" spans="1:7" ht="39.950000000000003" customHeight="1" x14ac:dyDescent="0.25">
      <c r="A26" s="129"/>
      <c r="B26" s="129"/>
      <c r="C26" s="129"/>
      <c r="D26" s="129"/>
      <c r="E26" s="129"/>
      <c r="F26" s="129"/>
      <c r="G26" s="129"/>
    </row>
    <row r="27" spans="1:7" ht="39.950000000000003" customHeight="1" x14ac:dyDescent="0.25">
      <c r="A27" s="129"/>
      <c r="B27" s="129"/>
      <c r="C27" s="129"/>
      <c r="D27" s="129"/>
      <c r="E27" s="129"/>
      <c r="F27" s="129"/>
      <c r="G27" s="129"/>
    </row>
    <row r="28" spans="1:7" x14ac:dyDescent="0.25">
      <c r="A28" s="129"/>
      <c r="B28" s="129"/>
      <c r="C28" s="129"/>
      <c r="D28" s="129"/>
      <c r="E28" s="129"/>
      <c r="F28" s="129"/>
      <c r="G28" s="129"/>
    </row>
    <row r="29" spans="1:7" x14ac:dyDescent="0.25">
      <c r="A29" s="129"/>
      <c r="B29" s="129"/>
      <c r="C29" s="129"/>
      <c r="D29" s="129"/>
      <c r="E29" s="129"/>
      <c r="F29" s="129"/>
      <c r="G29" s="129"/>
    </row>
    <row r="30" spans="1:7" x14ac:dyDescent="0.25">
      <c r="A30" s="129"/>
      <c r="B30" s="129"/>
      <c r="C30" s="129"/>
      <c r="D30" s="129"/>
      <c r="E30" s="129"/>
      <c r="F30" s="129"/>
      <c r="G30" s="129"/>
    </row>
    <row r="31" spans="1:7" x14ac:dyDescent="0.25">
      <c r="A31" s="129"/>
      <c r="B31" s="129"/>
      <c r="C31" s="129"/>
      <c r="D31" s="129"/>
      <c r="E31" s="129"/>
      <c r="F31" s="129"/>
      <c r="G31" s="129"/>
    </row>
  </sheetData>
  <sheetProtection algorithmName="SHA-512" hashValue="zEi40kHSEK+YCQ5Hu9w65OsF9bCxo/kGtq6AVLd+mPZC/RvWFRaOKIOFs2rS0xE1b24jqcGwZ5RPlnHUR46TEQ==" saltValue="DsYqlPy5Eih3b01Rr3LTqQ==" spinCount="100000" sheet="1" objects="1" scenarios="1" selectLockedCells="1"/>
  <mergeCells count="4">
    <mergeCell ref="A5:B6"/>
    <mergeCell ref="C5:C6"/>
    <mergeCell ref="D5:D6"/>
    <mergeCell ref="A1:D1"/>
  </mergeCells>
  <hyperlinks>
    <hyperlink ref="B8" location="'Dash Board'!E2" display="Dash Board" xr:uid="{00000000-0004-0000-0000-000000000000}"/>
    <hyperlink ref="B12" location="Eqpmnt!Print_Titles" display="Equipment" xr:uid="{00000000-0004-0000-0000-000001000000}"/>
    <hyperlink ref="B13" location="Service!Print_Area" display="Service" xr:uid="{00000000-0004-0000-0000-000002000000}"/>
    <hyperlink ref="B14" location="Other!D6" display="Other" xr:uid="{00000000-0004-0000-0000-000003000000}"/>
    <hyperlink ref="B15" location="'1.  Prod Pkg'!C5" display="1.  Prod Pkg" xr:uid="{00000000-0004-0000-0000-000004000000}"/>
    <hyperlink ref="B16" location="'2.  Audit Reg'!C5" display="2.  Audit Reg" xr:uid="{00000000-0004-0000-0000-000005000000}"/>
    <hyperlink ref="B17" location="'3.  Climate'!C5" display="3.  Climate" xr:uid="{00000000-0004-0000-0000-000006000000}"/>
    <hyperlink ref="B18" location="'Notes  Comments'!E2" display="Notes Comments" xr:uid="{00000000-0004-0000-0000-000007000000}"/>
    <hyperlink ref="B10" location="PFR!E6" display="PFR" xr:uid="{00000000-0004-0000-0000-000008000000}"/>
    <hyperlink ref="B19" location="'Action Plan'!B3" display="Action Plan" xr:uid="{00000000-0004-0000-0000-000009000000}"/>
    <hyperlink ref="B20" location="'History '!A3" display="History" xr:uid="{00000000-0004-0000-0000-00000A000000}"/>
    <hyperlink ref="B9" location="Ing!Print_Area" display="Ing" xr:uid="{00000000-0004-0000-0000-00000B000000}"/>
    <hyperlink ref="B11" location="Pkg!Print_Area" display="Pkg" xr:uid="{00000000-0004-0000-0000-00000C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AC109"/>
  <sheetViews>
    <sheetView zoomScale="85" zoomScaleNormal="85" workbookViewId="0">
      <selection activeCell="C5" sqref="C5"/>
    </sheetView>
  </sheetViews>
  <sheetFormatPr defaultRowHeight="15" x14ac:dyDescent="0.25"/>
  <cols>
    <col min="1" max="1" width="2.7109375" customWidth="1"/>
    <col min="2" max="2" width="69.28515625" customWidth="1"/>
    <col min="3" max="3" width="15.42578125" customWidth="1"/>
    <col min="4" max="9" width="9.140625" hidden="1" customWidth="1"/>
    <col min="10" max="10" width="9.140625" style="120" hidden="1" customWidth="1"/>
    <col min="11" max="12" width="6.7109375" hidden="1" customWidth="1"/>
    <col min="13" max="13" width="2.7109375" customWidth="1"/>
    <col min="15" max="15" width="12.7109375" customWidth="1"/>
  </cols>
  <sheetData>
    <row r="1" spans="1:29" ht="39.950000000000003" customHeight="1" x14ac:dyDescent="0.25">
      <c r="A1" s="913" t="s">
        <v>186</v>
      </c>
      <c r="B1" s="913"/>
      <c r="C1" s="913"/>
      <c r="D1" s="19" t="s">
        <v>50</v>
      </c>
      <c r="E1" s="19" t="s">
        <v>8</v>
      </c>
      <c r="F1" s="19" t="s">
        <v>49</v>
      </c>
      <c r="G1" s="16"/>
      <c r="H1" s="15" t="s">
        <v>41</v>
      </c>
      <c r="I1" s="13" t="str">
        <f>B4</f>
        <v>Audit History</v>
      </c>
      <c r="J1" s="13" t="s">
        <v>235</v>
      </c>
      <c r="K1" s="13" t="str">
        <f>B15</f>
        <v>Regulatory History</v>
      </c>
      <c r="L1" s="14" t="str">
        <f>B20</f>
        <v>Programs</v>
      </c>
      <c r="M1" s="21"/>
      <c r="N1" s="261"/>
      <c r="O1" s="261"/>
      <c r="P1" s="261"/>
      <c r="Q1" s="261"/>
      <c r="R1" s="261"/>
      <c r="S1" s="261"/>
      <c r="T1" s="261"/>
      <c r="U1" s="261"/>
      <c r="V1" s="261"/>
      <c r="W1" s="261"/>
      <c r="X1" s="261"/>
      <c r="Y1" s="261"/>
      <c r="Z1" s="261"/>
      <c r="AA1" s="261"/>
      <c r="AB1" s="261"/>
      <c r="AC1" s="261"/>
    </row>
    <row r="2" spans="1:29" ht="30.2" customHeight="1" x14ac:dyDescent="0.25">
      <c r="A2" s="23"/>
      <c r="B2" s="26" t="str">
        <f>'Engine 1'!D2</f>
        <v>Happy Cow Dairy</v>
      </c>
      <c r="C2" s="267" t="s">
        <v>225</v>
      </c>
      <c r="D2" s="19"/>
      <c r="E2" s="19"/>
      <c r="F2" s="19"/>
      <c r="G2" s="16"/>
      <c r="H2" s="15"/>
      <c r="I2" s="13"/>
      <c r="J2" s="13"/>
      <c r="K2" s="13"/>
      <c r="L2" s="14"/>
      <c r="M2" s="21"/>
      <c r="N2" s="261"/>
      <c r="O2" s="261"/>
      <c r="P2" s="261"/>
      <c r="Q2" s="261"/>
      <c r="R2" s="261"/>
      <c r="S2" s="261"/>
      <c r="T2" s="261"/>
      <c r="U2" s="261"/>
      <c r="V2" s="261"/>
      <c r="W2" s="261"/>
      <c r="X2" s="261"/>
      <c r="Y2" s="261"/>
      <c r="Z2" s="261"/>
      <c r="AA2" s="261"/>
      <c r="AB2" s="261"/>
      <c r="AC2" s="261"/>
    </row>
    <row r="3" spans="1:29" ht="30.2" customHeight="1" x14ac:dyDescent="0.25">
      <c r="A3" s="23"/>
      <c r="B3" s="26" t="str">
        <f>'Engine 1'!D4</f>
        <v>Raw Milk</v>
      </c>
      <c r="C3" s="252" t="s">
        <v>198</v>
      </c>
      <c r="D3" s="27">
        <v>0.95</v>
      </c>
      <c r="E3" s="27">
        <v>0.9</v>
      </c>
      <c r="F3" s="27">
        <v>0.8</v>
      </c>
      <c r="G3" s="16"/>
      <c r="H3" s="15"/>
      <c r="I3" s="13"/>
      <c r="J3" s="13"/>
      <c r="K3" s="13"/>
      <c r="L3" s="14"/>
      <c r="M3" s="21"/>
      <c r="N3" s="261"/>
      <c r="O3" s="261"/>
      <c r="P3" s="261"/>
      <c r="Q3" s="261"/>
      <c r="R3" s="261"/>
      <c r="S3" s="261"/>
      <c r="T3" s="261"/>
      <c r="U3" s="261"/>
      <c r="V3" s="261"/>
      <c r="W3" s="261"/>
      <c r="X3" s="261"/>
      <c r="Y3" s="261"/>
      <c r="Z3" s="261"/>
      <c r="AA3" s="261"/>
      <c r="AB3" s="261"/>
      <c r="AC3" s="261"/>
    </row>
    <row r="4" spans="1:29" ht="30.2" customHeight="1" x14ac:dyDescent="0.25">
      <c r="A4" s="36"/>
      <c r="B4" s="7" t="s">
        <v>65</v>
      </c>
      <c r="C4" s="10">
        <f>IF(G4&gt;=3,6,G4)</f>
        <v>1</v>
      </c>
      <c r="D4" s="8">
        <v>1</v>
      </c>
      <c r="E4" s="8">
        <v>2</v>
      </c>
      <c r="F4" s="8">
        <v>3</v>
      </c>
      <c r="G4" s="12">
        <f>1+SUM(G5:G10)</f>
        <v>1</v>
      </c>
      <c r="H4" s="10">
        <f>MAX(I4:L4)</f>
        <v>1</v>
      </c>
      <c r="I4" s="10">
        <f>G4</f>
        <v>1</v>
      </c>
      <c r="J4" s="10">
        <f>C11</f>
        <v>1</v>
      </c>
      <c r="K4" s="10">
        <f>C15</f>
        <v>1</v>
      </c>
      <c r="L4" s="10">
        <f>C20</f>
        <v>1</v>
      </c>
      <c r="M4" s="21"/>
      <c r="N4" s="261"/>
      <c r="O4" s="267" t="s">
        <v>249</v>
      </c>
      <c r="P4" s="261"/>
      <c r="Q4" s="261"/>
      <c r="R4" s="261"/>
      <c r="S4" s="261"/>
      <c r="T4" s="261"/>
      <c r="U4" s="261"/>
      <c r="V4" s="261"/>
      <c r="W4" s="261"/>
      <c r="X4" s="261"/>
      <c r="Y4" s="261"/>
      <c r="Z4" s="261"/>
      <c r="AA4" s="261"/>
      <c r="AB4" s="261"/>
      <c r="AC4" s="261"/>
    </row>
    <row r="5" spans="1:29" x14ac:dyDescent="0.25">
      <c r="A5" s="21"/>
      <c r="B5" s="325" t="s">
        <v>59</v>
      </c>
      <c r="C5" s="30" t="s">
        <v>5</v>
      </c>
      <c r="D5" s="2">
        <f>IF($C5=$A$101,0,IF($C5=$A$104,0,2))</f>
        <v>0</v>
      </c>
      <c r="E5" s="2" t="str">
        <f>IF($C5=$C$102,E3," ")</f>
        <v xml:space="preserve"> </v>
      </c>
      <c r="F5" s="2" t="str">
        <f>IF($C5=$C$103,F3," ")</f>
        <v xml:space="preserve"> </v>
      </c>
      <c r="G5" s="2">
        <f>MIN(D5:F5)</f>
        <v>0</v>
      </c>
      <c r="M5" s="21"/>
      <c r="N5" s="261"/>
      <c r="O5" s="261"/>
      <c r="P5" s="261"/>
      <c r="Q5" s="261"/>
      <c r="R5" s="261"/>
      <c r="S5" s="261"/>
      <c r="T5" s="261"/>
      <c r="U5" s="261"/>
      <c r="V5" s="261"/>
      <c r="W5" s="261"/>
      <c r="X5" s="261"/>
      <c r="Y5" s="261"/>
      <c r="Z5" s="261"/>
      <c r="AA5" s="261"/>
      <c r="AB5" s="261"/>
      <c r="AC5" s="261"/>
    </row>
    <row r="6" spans="1:29" x14ac:dyDescent="0.25">
      <c r="A6" s="21"/>
      <c r="B6" s="325" t="s">
        <v>115</v>
      </c>
      <c r="C6" s="33">
        <v>0.97</v>
      </c>
      <c r="D6" s="2">
        <f>IF($C6&gt;=D$3,0," ")</f>
        <v>0</v>
      </c>
      <c r="E6" s="2" t="str">
        <f>IF(AND($C6&gt;=E$3,C6&lt;D3),1," ")</f>
        <v xml:space="preserve"> </v>
      </c>
      <c r="F6" s="2">
        <f>IF(AND(D6=" ",E6=" ",C6&gt;=F3),2,3)</f>
        <v>3</v>
      </c>
      <c r="G6" s="2">
        <f>IF(C5=A104,0,MIN(D6:F6))</f>
        <v>0</v>
      </c>
      <c r="M6" s="21"/>
      <c r="N6" s="261"/>
      <c r="O6" s="261"/>
      <c r="P6" s="261"/>
      <c r="Q6" s="261"/>
      <c r="R6" s="261"/>
      <c r="S6" s="261"/>
      <c r="T6" s="261"/>
      <c r="U6" s="261"/>
      <c r="V6" s="261"/>
      <c r="W6" s="261"/>
      <c r="X6" s="261"/>
      <c r="Y6" s="261"/>
      <c r="Z6" s="261"/>
      <c r="AA6" s="261"/>
      <c r="AB6" s="261"/>
      <c r="AC6" s="261"/>
    </row>
    <row r="7" spans="1:29" x14ac:dyDescent="0.25">
      <c r="A7" s="21"/>
      <c r="B7" s="325" t="s">
        <v>255</v>
      </c>
      <c r="C7" s="30" t="s">
        <v>5</v>
      </c>
      <c r="D7" s="2">
        <f>IF($C7=$A$101,0,IF($C7=$A$104,0,2))</f>
        <v>0</v>
      </c>
      <c r="E7" s="2" t="str">
        <f>IF($C7=$A$102,1," ")</f>
        <v xml:space="preserve"> </v>
      </c>
      <c r="F7" s="9"/>
      <c r="G7" s="2">
        <f>MIN(D7:F7)</f>
        <v>0</v>
      </c>
      <c r="M7" s="21"/>
      <c r="N7" s="261"/>
      <c r="O7" s="261"/>
      <c r="P7" s="261"/>
      <c r="Q7" s="261"/>
      <c r="R7" s="261"/>
      <c r="S7" s="261"/>
      <c r="T7" s="261"/>
      <c r="U7" s="261"/>
      <c r="V7" s="261"/>
      <c r="W7" s="261"/>
      <c r="X7" s="261"/>
      <c r="Y7" s="261"/>
      <c r="Z7" s="261"/>
      <c r="AA7" s="261"/>
      <c r="AB7" s="261"/>
      <c r="AC7" s="261"/>
    </row>
    <row r="8" spans="1:29" x14ac:dyDescent="0.25">
      <c r="A8" s="21"/>
      <c r="B8" s="326" t="s">
        <v>256</v>
      </c>
      <c r="C8" s="30" t="s">
        <v>5</v>
      </c>
      <c r="D8" s="2">
        <f>IF($C8=$A$101,0,IF($C8=$A$104,0,2))</f>
        <v>0</v>
      </c>
      <c r="E8" s="2" t="str">
        <f>IF($C8=$A$102,1," ")</f>
        <v xml:space="preserve"> </v>
      </c>
      <c r="F8" s="9"/>
      <c r="G8" s="2">
        <f>MIN(D8:F8)</f>
        <v>0</v>
      </c>
      <c r="M8" s="21"/>
      <c r="N8" s="261"/>
      <c r="O8" s="261"/>
      <c r="P8" s="261"/>
      <c r="Q8" s="261"/>
      <c r="R8" s="261"/>
      <c r="S8" s="261"/>
      <c r="T8" s="261"/>
      <c r="U8" s="261"/>
      <c r="V8" s="261"/>
      <c r="W8" s="261"/>
      <c r="X8" s="261"/>
      <c r="Y8" s="261"/>
      <c r="Z8" s="261"/>
      <c r="AA8" s="261"/>
      <c r="AB8" s="261"/>
      <c r="AC8" s="261"/>
    </row>
    <row r="9" spans="1:29" ht="30.2" x14ac:dyDescent="0.25">
      <c r="A9" s="21"/>
      <c r="B9" s="325" t="s">
        <v>62</v>
      </c>
      <c r="C9" s="30"/>
      <c r="D9" s="2">
        <f>IF($C9=$A$101,1,IF($C9=$A$104,0,2))</f>
        <v>2</v>
      </c>
      <c r="E9" s="2" t="str">
        <f>IF($C9=$A$102,1," ")</f>
        <v xml:space="preserve"> </v>
      </c>
      <c r="F9" s="9"/>
      <c r="G9" s="2">
        <f>IF($G$5=0,0,MIN(D9:F9))</f>
        <v>0</v>
      </c>
      <c r="M9" s="21"/>
      <c r="N9" s="261"/>
      <c r="O9" s="261"/>
      <c r="P9" s="261"/>
      <c r="Q9" s="261"/>
      <c r="R9" s="261"/>
      <c r="S9" s="261"/>
      <c r="T9" s="261"/>
      <c r="U9" s="261"/>
      <c r="V9" s="261"/>
      <c r="W9" s="261"/>
      <c r="X9" s="261"/>
      <c r="Y9" s="261"/>
      <c r="Z9" s="261"/>
      <c r="AA9" s="261"/>
      <c r="AB9" s="261"/>
      <c r="AC9" s="261"/>
    </row>
    <row r="10" spans="1:29" s="120" customFormat="1" x14ac:dyDescent="0.25">
      <c r="A10" s="21"/>
      <c r="B10" s="325" t="s">
        <v>261</v>
      </c>
      <c r="C10" s="30" t="s">
        <v>6</v>
      </c>
      <c r="D10" s="2">
        <f>IF($C10=$A$101,1,IF($C10=$A$104,0,2))</f>
        <v>2</v>
      </c>
      <c r="E10" s="9"/>
      <c r="F10" s="2" t="str">
        <f>IF(C10=$A$101,3," ")</f>
        <v xml:space="preserve"> </v>
      </c>
      <c r="G10" s="2">
        <f>IF($G$5=0,0,MIN(D10:F10))</f>
        <v>0</v>
      </c>
      <c r="M10" s="21"/>
      <c r="N10" s="261"/>
      <c r="O10" s="324"/>
      <c r="P10" s="261"/>
      <c r="Q10" s="261"/>
      <c r="R10" s="261"/>
      <c r="S10" s="261"/>
      <c r="T10" s="261"/>
      <c r="U10" s="261"/>
      <c r="V10" s="261"/>
      <c r="W10" s="261"/>
      <c r="X10" s="261"/>
      <c r="Y10" s="261"/>
      <c r="Z10" s="261"/>
      <c r="AA10" s="261"/>
      <c r="AB10" s="261"/>
      <c r="AC10" s="261"/>
    </row>
    <row r="11" spans="1:29" s="120" customFormat="1" ht="30.2" customHeight="1" x14ac:dyDescent="0.25">
      <c r="A11" s="36"/>
      <c r="B11" s="7" t="s">
        <v>234</v>
      </c>
      <c r="C11" s="10">
        <f>IF(G11&gt;=3,6,G11)</f>
        <v>1</v>
      </c>
      <c r="D11" s="8"/>
      <c r="E11" s="8"/>
      <c r="F11" s="8"/>
      <c r="G11" s="12">
        <f>IF(SUM(G12:G14)=0,1,SUM(G12:G14))</f>
        <v>1</v>
      </c>
      <c r="H11" s="6"/>
      <c r="I11" s="6"/>
      <c r="J11" s="6"/>
      <c r="K11" s="6"/>
      <c r="L11" s="6"/>
      <c r="M11" s="21"/>
      <c r="N11" s="261"/>
      <c r="O11" s="261"/>
      <c r="P11" s="261"/>
      <c r="Q11" s="261"/>
      <c r="R11" s="261"/>
      <c r="S11" s="261"/>
      <c r="T11" s="261"/>
      <c r="U11" s="261"/>
      <c r="V11" s="261"/>
      <c r="W11" s="261"/>
      <c r="X11" s="261"/>
      <c r="Y11" s="261"/>
      <c r="Z11" s="261"/>
      <c r="AA11" s="261"/>
      <c r="AB11" s="261"/>
      <c r="AC11" s="261"/>
    </row>
    <row r="12" spans="1:29" s="120" customFormat="1" ht="30.2" customHeight="1" x14ac:dyDescent="0.25">
      <c r="A12" s="21"/>
      <c r="B12" s="327" t="s">
        <v>263</v>
      </c>
      <c r="C12" s="34"/>
      <c r="D12" s="277">
        <f>IF(OR($C12=$C$101,$C12=$C$105),0," ")</f>
        <v>0</v>
      </c>
      <c r="E12" s="2" t="str">
        <f>IF($C12=$C$102,1," ")</f>
        <v xml:space="preserve"> </v>
      </c>
      <c r="F12" s="2" t="str">
        <f>IF(OR($C12=$C$103,$C12=$C$104),3," ")</f>
        <v xml:space="preserve"> </v>
      </c>
      <c r="G12" s="2">
        <f>MIN(D12:F12)</f>
        <v>0</v>
      </c>
      <c r="M12" s="21"/>
      <c r="N12" s="261"/>
      <c r="O12" s="314"/>
      <c r="P12" s="261"/>
      <c r="Q12" s="261"/>
      <c r="R12" s="261"/>
      <c r="S12" s="261"/>
      <c r="T12" s="261"/>
      <c r="U12" s="261"/>
      <c r="V12" s="261"/>
      <c r="W12" s="261"/>
      <c r="X12" s="261"/>
      <c r="Y12" s="261"/>
      <c r="Z12" s="261"/>
      <c r="AA12" s="261"/>
      <c r="AB12" s="261"/>
      <c r="AC12" s="261"/>
    </row>
    <row r="13" spans="1:29" s="120" customFormat="1" ht="30.2" customHeight="1" x14ac:dyDescent="0.25">
      <c r="A13" s="21"/>
      <c r="B13" s="327" t="s">
        <v>262</v>
      </c>
      <c r="C13" s="34"/>
      <c r="D13" s="277" t="str">
        <f>IF($C13=$A$104,0," ")</f>
        <v xml:space="preserve"> </v>
      </c>
      <c r="E13" s="2" t="str">
        <f>IF(C13=$A$103,2," ")</f>
        <v xml:space="preserve"> </v>
      </c>
      <c r="F13" s="2" t="str">
        <f>IF(C13=$A$101,3," ")</f>
        <v xml:space="preserve"> </v>
      </c>
      <c r="G13" s="2">
        <f>MAX(D13:F13)</f>
        <v>0</v>
      </c>
      <c r="M13" s="21"/>
      <c r="N13" s="261"/>
      <c r="O13" s="324"/>
      <c r="P13" s="261"/>
      <c r="Q13" s="261"/>
      <c r="R13" s="261"/>
      <c r="S13" s="261"/>
      <c r="T13" s="261"/>
      <c r="U13" s="261"/>
      <c r="V13" s="261"/>
      <c r="W13" s="261"/>
      <c r="X13" s="261"/>
      <c r="Y13" s="261"/>
      <c r="Z13" s="261"/>
      <c r="AA13" s="261"/>
      <c r="AB13" s="261"/>
      <c r="AC13" s="261"/>
    </row>
    <row r="14" spans="1:29" s="120" customFormat="1" ht="30.2" x14ac:dyDescent="0.25">
      <c r="A14" s="21"/>
      <c r="B14" s="325" t="s">
        <v>251</v>
      </c>
      <c r="C14" s="34"/>
      <c r="D14" s="2" t="str">
        <f>IF($C14=$I$101,0," ")</f>
        <v xml:space="preserve"> </v>
      </c>
      <c r="E14" s="2" t="str">
        <f>IF($C14=$I$102,1," ")</f>
        <v xml:space="preserve"> </v>
      </c>
      <c r="F14" s="2" t="str">
        <f>IF($C14=$I$103,2," ")</f>
        <v xml:space="preserve"> </v>
      </c>
      <c r="G14" s="2">
        <f>IF(G12=0,0,MAX(D14:F14))</f>
        <v>0</v>
      </c>
      <c r="M14" s="21"/>
      <c r="N14" s="261"/>
      <c r="O14" s="261"/>
      <c r="P14" s="261"/>
      <c r="Q14" s="261"/>
      <c r="R14" s="261"/>
      <c r="S14" s="261"/>
      <c r="T14" s="261"/>
      <c r="U14" s="261"/>
      <c r="V14" s="261"/>
      <c r="W14" s="261"/>
      <c r="X14" s="261"/>
      <c r="Y14" s="261"/>
      <c r="Z14" s="261"/>
      <c r="AA14" s="261"/>
      <c r="AB14" s="261"/>
      <c r="AC14" s="261"/>
    </row>
    <row r="15" spans="1:29" ht="30.2" customHeight="1" x14ac:dyDescent="0.25">
      <c r="A15" s="36"/>
      <c r="B15" s="7" t="s">
        <v>64</v>
      </c>
      <c r="C15" s="10">
        <f>IF(G15&gt;=3,6,G15)</f>
        <v>1</v>
      </c>
      <c r="D15" s="8"/>
      <c r="E15" s="8"/>
      <c r="F15" s="8"/>
      <c r="G15" s="12">
        <f>IF(SUM(G16:G19)=0,1,SUM(G16:G19))</f>
        <v>1</v>
      </c>
      <c r="H15" s="6"/>
      <c r="I15" s="6"/>
      <c r="J15" s="6"/>
      <c r="K15" s="6"/>
      <c r="L15" s="6"/>
      <c r="M15" s="21"/>
      <c r="N15" s="261"/>
      <c r="O15" s="261"/>
      <c r="P15" s="261"/>
      <c r="Q15" s="261"/>
      <c r="R15" s="261"/>
      <c r="S15" s="261"/>
      <c r="T15" s="261"/>
      <c r="U15" s="261"/>
      <c r="V15" s="261"/>
      <c r="W15" s="261"/>
      <c r="X15" s="261"/>
      <c r="Y15" s="261"/>
      <c r="Z15" s="261"/>
      <c r="AA15" s="261"/>
      <c r="AB15" s="261"/>
      <c r="AC15" s="261"/>
    </row>
    <row r="16" spans="1:29" ht="30.2" customHeight="1" x14ac:dyDescent="0.25">
      <c r="A16" s="21"/>
      <c r="B16" s="327" t="s">
        <v>264</v>
      </c>
      <c r="C16" s="30"/>
      <c r="D16" s="2" t="str">
        <f>IF($C16=$A$101,0," ")</f>
        <v xml:space="preserve"> </v>
      </c>
      <c r="E16" s="2" t="str">
        <f>IF($C16=$C$102,1," ")</f>
        <v xml:space="preserve"> </v>
      </c>
      <c r="F16" s="2" t="str">
        <f>IF(OR($C16=$C$103,$C16=$C$104),3," ")</f>
        <v xml:space="preserve"> </v>
      </c>
      <c r="G16" s="2">
        <f>MIN(D16:F16)</f>
        <v>0</v>
      </c>
      <c r="M16" s="21"/>
      <c r="N16" s="261"/>
      <c r="O16" s="324"/>
      <c r="P16" s="261"/>
      <c r="Q16" s="261"/>
      <c r="R16" s="261"/>
      <c r="S16" s="261"/>
      <c r="T16" s="261"/>
      <c r="U16" s="261"/>
      <c r="V16" s="261"/>
      <c r="W16" s="261"/>
      <c r="X16" s="261"/>
      <c r="Y16" s="261"/>
      <c r="Z16" s="261"/>
      <c r="AA16" s="261"/>
      <c r="AB16" s="261"/>
      <c r="AC16" s="261"/>
    </row>
    <row r="17" spans="1:29" x14ac:dyDescent="0.25">
      <c r="A17" s="21"/>
      <c r="B17" s="326" t="s">
        <v>67</v>
      </c>
      <c r="C17" s="30"/>
      <c r="D17" s="2" t="str">
        <f>IF(OR($C17=$A$101,$C17=$A$103),3," ")</f>
        <v xml:space="preserve"> </v>
      </c>
      <c r="E17" s="9"/>
      <c r="F17" s="9"/>
      <c r="G17" s="5" t="str">
        <f>D17</f>
        <v xml:space="preserve"> </v>
      </c>
      <c r="M17" s="21"/>
      <c r="N17" s="261"/>
      <c r="O17" s="261"/>
      <c r="P17" s="261"/>
      <c r="Q17" s="261"/>
      <c r="R17" s="261"/>
      <c r="S17" s="261"/>
      <c r="T17" s="261"/>
      <c r="U17" s="261"/>
      <c r="V17" s="261"/>
      <c r="W17" s="261"/>
      <c r="X17" s="261"/>
      <c r="Y17" s="261"/>
      <c r="Z17" s="261"/>
      <c r="AA17" s="261"/>
      <c r="AB17" s="261"/>
      <c r="AC17" s="261"/>
    </row>
    <row r="18" spans="1:29" ht="30" x14ac:dyDescent="0.25">
      <c r="A18" s="21"/>
      <c r="B18" s="325" t="s">
        <v>68</v>
      </c>
      <c r="C18" s="30"/>
      <c r="D18" s="277">
        <f>IF($C18=$C$101,0," ")</f>
        <v>0</v>
      </c>
      <c r="E18" s="2" t="str">
        <f>IF($C18=$C$102,1," ")</f>
        <v xml:space="preserve"> </v>
      </c>
      <c r="F18" s="2" t="str">
        <f>IF(OR($C18=$C$103,$C18=$C$104),3," ")</f>
        <v xml:space="preserve"> </v>
      </c>
      <c r="G18" s="2">
        <f>MIN(D18:F18)</f>
        <v>0</v>
      </c>
      <c r="M18" s="21"/>
      <c r="N18" s="261"/>
      <c r="O18" s="261"/>
      <c r="P18" s="261"/>
      <c r="Q18" s="261"/>
      <c r="R18" s="261"/>
      <c r="S18" s="261"/>
      <c r="T18" s="261"/>
      <c r="U18" s="261"/>
      <c r="V18" s="261"/>
      <c r="W18" s="261"/>
      <c r="X18" s="261"/>
      <c r="Y18" s="261"/>
      <c r="Z18" s="261"/>
      <c r="AA18" s="261"/>
      <c r="AB18" s="261"/>
      <c r="AC18" s="261"/>
    </row>
    <row r="19" spans="1:29" ht="30" x14ac:dyDescent="0.25">
      <c r="A19" s="21"/>
      <c r="B19" s="325" t="s">
        <v>69</v>
      </c>
      <c r="C19" s="30"/>
      <c r="D19" s="277">
        <f>IF($C19=$C$101,0," ")</f>
        <v>0</v>
      </c>
      <c r="E19" s="2" t="str">
        <f>IF($C19=$C$102,1," ")</f>
        <v xml:space="preserve"> </v>
      </c>
      <c r="F19" s="2" t="str">
        <f>IF(OR($C19=$C$103,$C19=$C$104),3," ")</f>
        <v xml:space="preserve"> </v>
      </c>
      <c r="G19" s="2">
        <f>MIN(D19:F19)</f>
        <v>0</v>
      </c>
      <c r="M19" s="21"/>
      <c r="N19" s="261"/>
      <c r="O19" s="261"/>
      <c r="P19" s="261"/>
      <c r="Q19" s="261"/>
      <c r="R19" s="261"/>
      <c r="S19" s="261"/>
      <c r="T19" s="261"/>
      <c r="U19" s="261"/>
      <c r="V19" s="261"/>
      <c r="W19" s="261"/>
      <c r="X19" s="261"/>
      <c r="Y19" s="261"/>
      <c r="Z19" s="261"/>
      <c r="AA19" s="261"/>
      <c r="AB19" s="261"/>
      <c r="AC19" s="261"/>
    </row>
    <row r="20" spans="1:29" ht="30.2" customHeight="1" x14ac:dyDescent="0.25">
      <c r="A20" s="36"/>
      <c r="B20" s="7" t="s">
        <v>77</v>
      </c>
      <c r="C20" s="10">
        <f>IF(G20&gt;=3,6,IF(G20=0,1,G20))</f>
        <v>1</v>
      </c>
      <c r="D20" s="8"/>
      <c r="E20" s="8"/>
      <c r="F20" s="8"/>
      <c r="G20" s="12">
        <f>MAX(G21:G23)</f>
        <v>0</v>
      </c>
      <c r="H20" s="6"/>
      <c r="I20" s="6"/>
      <c r="J20" s="6"/>
      <c r="K20" s="6"/>
      <c r="L20" s="6"/>
      <c r="M20" s="21"/>
      <c r="N20" s="261"/>
      <c r="O20" s="261"/>
      <c r="P20" s="261"/>
      <c r="Q20" s="261"/>
      <c r="R20" s="261"/>
      <c r="S20" s="261"/>
      <c r="T20" s="261"/>
      <c r="U20" s="261"/>
      <c r="V20" s="261"/>
      <c r="W20" s="261"/>
      <c r="X20" s="261"/>
      <c r="Y20" s="261"/>
      <c r="Z20" s="261"/>
      <c r="AA20" s="261"/>
      <c r="AB20" s="261"/>
      <c r="AC20" s="261"/>
    </row>
    <row r="21" spans="1:29" ht="30" x14ac:dyDescent="0.25">
      <c r="A21" s="21"/>
      <c r="B21" s="325" t="s">
        <v>70</v>
      </c>
      <c r="C21" s="34"/>
      <c r="D21" s="2" t="str">
        <f>IF($C21=$D$101,1," ")</f>
        <v xml:space="preserve"> </v>
      </c>
      <c r="E21" s="2" t="str">
        <f>IF($C21=$D$102,2," ")</f>
        <v xml:space="preserve"> </v>
      </c>
      <c r="F21" s="2" t="str">
        <f>IF(OR($C21=$D$103,$C21=$D$104),3," ")</f>
        <v xml:space="preserve"> </v>
      </c>
      <c r="G21" s="2">
        <f>MIN(D21:F21)</f>
        <v>0</v>
      </c>
      <c r="M21" s="21"/>
      <c r="N21" s="261"/>
      <c r="O21" s="261"/>
      <c r="P21" s="261"/>
      <c r="Q21" s="261"/>
      <c r="R21" s="261"/>
      <c r="S21" s="261"/>
      <c r="T21" s="261"/>
      <c r="U21" s="261"/>
      <c r="V21" s="261"/>
      <c r="W21" s="261"/>
      <c r="X21" s="261"/>
      <c r="Y21" s="261"/>
      <c r="Z21" s="261"/>
      <c r="AA21" s="261"/>
      <c r="AB21" s="261"/>
      <c r="AC21" s="261"/>
    </row>
    <row r="22" spans="1:29" ht="30" x14ac:dyDescent="0.25">
      <c r="A22" s="21"/>
      <c r="B22" s="325" t="s">
        <v>71</v>
      </c>
      <c r="C22" s="35"/>
      <c r="D22" s="2" t="str">
        <f>IF($C22=$E$101,1," ")</f>
        <v xml:space="preserve"> </v>
      </c>
      <c r="E22" s="2" t="str">
        <f>IF($C22=$E$102,2," ")</f>
        <v xml:space="preserve"> </v>
      </c>
      <c r="F22" s="2" t="str">
        <f>IF(OR($C22=$E$103,$C22=$E$104),3," ")</f>
        <v xml:space="preserve"> </v>
      </c>
      <c r="G22" s="2">
        <f>MIN(D22:F22)</f>
        <v>0</v>
      </c>
      <c r="M22" s="21"/>
      <c r="N22" s="261"/>
      <c r="O22" s="261"/>
      <c r="P22" s="261"/>
      <c r="Q22" s="261"/>
      <c r="R22" s="261"/>
      <c r="S22" s="261"/>
      <c r="T22" s="261"/>
      <c r="U22" s="261"/>
      <c r="V22" s="261"/>
      <c r="W22" s="261"/>
      <c r="X22" s="261"/>
      <c r="Y22" s="261"/>
      <c r="Z22" s="261"/>
      <c r="AA22" s="261"/>
      <c r="AB22" s="261"/>
      <c r="AC22" s="261"/>
    </row>
    <row r="23" spans="1:29" x14ac:dyDescent="0.25">
      <c r="A23" s="21"/>
      <c r="B23" s="327" t="s">
        <v>81</v>
      </c>
      <c r="C23" s="31"/>
      <c r="D23" s="2" t="str">
        <f>IF($C23=$F$101,1," ")</f>
        <v xml:space="preserve"> </v>
      </c>
      <c r="E23" s="2" t="str">
        <f>IF($C23=$F$102,2," ")</f>
        <v xml:space="preserve"> </v>
      </c>
      <c r="F23" s="2" t="str">
        <f>IF($C23=$F$103,3," ")</f>
        <v xml:space="preserve"> </v>
      </c>
      <c r="G23" s="2">
        <f>MIN(D23:F23)</f>
        <v>0</v>
      </c>
      <c r="M23" s="21"/>
      <c r="N23" s="261"/>
      <c r="O23" s="261"/>
      <c r="P23" s="261"/>
      <c r="Q23" s="261"/>
      <c r="R23" s="261"/>
      <c r="S23" s="261"/>
      <c r="T23" s="261"/>
      <c r="U23" s="261"/>
      <c r="V23" s="261"/>
      <c r="W23" s="261"/>
      <c r="X23" s="261"/>
      <c r="Y23" s="261"/>
      <c r="Z23" s="261"/>
      <c r="AA23" s="261"/>
      <c r="AB23" s="261"/>
      <c r="AC23" s="261"/>
    </row>
    <row r="24" spans="1:29" x14ac:dyDescent="0.25">
      <c r="A24" s="21"/>
      <c r="B24" s="21"/>
      <c r="C24" s="21"/>
      <c r="D24" s="21"/>
      <c r="E24" s="21"/>
      <c r="F24" s="21"/>
      <c r="G24" s="21"/>
      <c r="H24" s="21"/>
      <c r="I24" s="21"/>
      <c r="J24" s="21"/>
      <c r="K24" s="21"/>
      <c r="L24" s="21"/>
      <c r="M24" s="21"/>
      <c r="N24" s="261"/>
      <c r="O24" s="261"/>
      <c r="P24" s="261"/>
      <c r="Q24" s="261"/>
      <c r="R24" s="261"/>
      <c r="S24" s="261"/>
      <c r="T24" s="261"/>
      <c r="U24" s="261"/>
      <c r="V24" s="261"/>
      <c r="W24" s="261"/>
      <c r="X24" s="261"/>
      <c r="Y24" s="261"/>
      <c r="Z24" s="261"/>
      <c r="AA24" s="261"/>
      <c r="AB24" s="261"/>
      <c r="AC24" s="261"/>
    </row>
    <row r="25" spans="1:29" x14ac:dyDescent="0.25">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row>
    <row r="26" spans="1:29" x14ac:dyDescent="0.25">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1:29" x14ac:dyDescent="0.25">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row>
    <row r="28" spans="1:29" x14ac:dyDescent="0.25">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row>
    <row r="29" spans="1:29" x14ac:dyDescent="0.25">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row>
    <row r="30" spans="1:29" x14ac:dyDescent="0.2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row>
    <row r="31" spans="1:29" x14ac:dyDescent="0.25">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row>
    <row r="32" spans="1:29" x14ac:dyDescent="0.25">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row>
    <row r="33" spans="1:29" x14ac:dyDescent="0.25">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row>
    <row r="34" spans="1:29" x14ac:dyDescent="0.25">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row>
    <row r="35" spans="1:29" x14ac:dyDescent="0.2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row>
    <row r="36" spans="1:29" x14ac:dyDescent="0.2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row>
    <row r="37" spans="1:29" x14ac:dyDescent="0.25">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row>
    <row r="38" spans="1:29"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row>
    <row r="39" spans="1:29"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row>
    <row r="40" spans="1:29"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row>
    <row r="41" spans="1:29" x14ac:dyDescent="0.25">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row>
    <row r="42" spans="1:29" x14ac:dyDescent="0.25">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row>
    <row r="43" spans="1:29"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row>
    <row r="44" spans="1:29"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row>
    <row r="45" spans="1:29"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row>
    <row r="46" spans="1:29"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row>
    <row r="47" spans="1:29"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row>
    <row r="48" spans="1:29"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row>
    <row r="49" spans="1:29"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row>
    <row r="50" spans="1:29"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row>
    <row r="51" spans="1:29"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row>
    <row r="52" spans="1:29"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row>
    <row r="53" spans="1:29"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row>
    <row r="54" spans="1:29"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row>
    <row r="55" spans="1:29"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row>
    <row r="56" spans="1:29"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row>
    <row r="57" spans="1:29"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row>
    <row r="58" spans="1:29"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row>
    <row r="59" spans="1:29"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row>
    <row r="60" spans="1:29"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row>
    <row r="61" spans="1:29"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row>
    <row r="62" spans="1:29"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row>
    <row r="63" spans="1:29"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row>
    <row r="64" spans="1:29"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row>
    <row r="65" spans="1:29"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row>
    <row r="66" spans="1:29"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row>
    <row r="67" spans="1:29"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row>
    <row r="68" spans="1:29"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row>
    <row r="69" spans="1:29"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row>
    <row r="70" spans="1:29"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row>
    <row r="71" spans="1:29"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row>
    <row r="72" spans="1:29"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row>
    <row r="73" spans="1:29"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row>
    <row r="74" spans="1:29"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row>
    <row r="75" spans="1:29"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row>
    <row r="76" spans="1:29" x14ac:dyDescent="0.2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row>
    <row r="77" spans="1:29" x14ac:dyDescent="0.2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row>
    <row r="78" spans="1:29" x14ac:dyDescent="0.2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row>
    <row r="79" spans="1:29" x14ac:dyDescent="0.2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row>
    <row r="80" spans="1:29" x14ac:dyDescent="0.2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row>
    <row r="81" spans="1:29" x14ac:dyDescent="0.2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row>
    <row r="82" spans="1:29" x14ac:dyDescent="0.2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row>
    <row r="83" spans="1:29" x14ac:dyDescent="0.2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row>
    <row r="84" spans="1:29"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row>
    <row r="85" spans="1:29"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row>
    <row r="86" spans="1:29"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row>
    <row r="87" spans="1:29"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row>
    <row r="88" spans="1:29"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row>
    <row r="89" spans="1:29"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row>
    <row r="90" spans="1:29"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row>
    <row r="91" spans="1:29"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row>
    <row r="92" spans="1:29"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row>
    <row r="93" spans="1:29"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row>
    <row r="94" spans="1:29"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row>
    <row r="95" spans="1:29"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row>
    <row r="96" spans="1:29"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row>
    <row r="97" spans="1:29" x14ac:dyDescent="0.25">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row>
    <row r="98" spans="1:29" x14ac:dyDescent="0.2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row>
    <row r="99" spans="1:29" x14ac:dyDescent="0.25">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row>
    <row r="100" spans="1:29" hidden="1" x14ac:dyDescent="0.25">
      <c r="A100" s="1"/>
      <c r="B100" t="s">
        <v>5</v>
      </c>
      <c r="C100" s="1"/>
      <c r="D100" s="1"/>
      <c r="E100" s="1"/>
      <c r="F100" s="1"/>
      <c r="G100" s="1"/>
      <c r="H100" s="1"/>
      <c r="I100" s="1"/>
      <c r="J100" s="1"/>
      <c r="K100" s="1"/>
      <c r="L100" s="1"/>
    </row>
    <row r="101" spans="1:29" hidden="1" x14ac:dyDescent="0.25">
      <c r="A101" t="s">
        <v>5</v>
      </c>
      <c r="C101" s="24">
        <v>0</v>
      </c>
      <c r="D101" t="s">
        <v>72</v>
      </c>
      <c r="E101" t="s">
        <v>74</v>
      </c>
      <c r="F101" t="s">
        <v>78</v>
      </c>
      <c r="I101" s="120" t="s">
        <v>162</v>
      </c>
    </row>
    <row r="102" spans="1:29" hidden="1" x14ac:dyDescent="0.25">
      <c r="A102" t="s">
        <v>6</v>
      </c>
      <c r="B102" t="s">
        <v>6</v>
      </c>
      <c r="C102" s="24">
        <v>1</v>
      </c>
      <c r="D102" t="s">
        <v>8</v>
      </c>
      <c r="E102" t="s">
        <v>75</v>
      </c>
      <c r="F102" t="s">
        <v>79</v>
      </c>
      <c r="I102" s="120" t="s">
        <v>223</v>
      </c>
    </row>
    <row r="103" spans="1:29" hidden="1" x14ac:dyDescent="0.25">
      <c r="A103" t="s">
        <v>88</v>
      </c>
      <c r="B103" t="s">
        <v>61</v>
      </c>
      <c r="C103" s="24" t="s">
        <v>66</v>
      </c>
      <c r="D103" t="s">
        <v>73</v>
      </c>
      <c r="E103" t="s">
        <v>76</v>
      </c>
      <c r="F103" t="s">
        <v>80</v>
      </c>
      <c r="I103" s="120" t="s">
        <v>224</v>
      </c>
    </row>
    <row r="104" spans="1:29" hidden="1" x14ac:dyDescent="0.25">
      <c r="A104" s="120" t="s">
        <v>162</v>
      </c>
      <c r="C104" s="24" t="s">
        <v>88</v>
      </c>
      <c r="D104" s="120" t="s">
        <v>88</v>
      </c>
      <c r="E104" s="120" t="s">
        <v>88</v>
      </c>
      <c r="F104" s="120" t="s">
        <v>162</v>
      </c>
    </row>
    <row r="105" spans="1:29" hidden="1" x14ac:dyDescent="0.25">
      <c r="C105" s="120" t="s">
        <v>162</v>
      </c>
      <c r="D105" s="120" t="s">
        <v>162</v>
      </c>
      <c r="E105" s="120" t="s">
        <v>162</v>
      </c>
    </row>
    <row r="106" spans="1:29" hidden="1" x14ac:dyDescent="0.25"/>
    <row r="107" spans="1:29" hidden="1" x14ac:dyDescent="0.25"/>
    <row r="108" spans="1:29" hidden="1" x14ac:dyDescent="0.25"/>
    <row r="109" spans="1:29" hidden="1" x14ac:dyDescent="0.25"/>
  </sheetData>
  <sheetProtection algorithmName="SHA-512" hashValue="eJt4qS7AZPlXnPCAJm/KQDX80c9fzoqHDkDuwnZtlFCNILNtmgO7VItiNwky3AfrO+rG9RS4t3UsfdUcywwrjQ==" saltValue="1dWAqwF6cCVvvGT2EOqOSQ==" spinCount="100000" sheet="1" selectLockedCells="1"/>
  <mergeCells count="1">
    <mergeCell ref="A1:C1"/>
  </mergeCells>
  <conditionalFormatting sqref="C4 C15 C20 H4:L4">
    <cfRule type="cellIs" dxfId="110" priority="5" operator="equal">
      <formula>2</formula>
    </cfRule>
    <cfRule type="cellIs" dxfId="109" priority="6" operator="equal">
      <formula>1</formula>
    </cfRule>
  </conditionalFormatting>
  <conditionalFormatting sqref="C4 C15 C20 H4:L4">
    <cfRule type="cellIs" dxfId="108" priority="4" operator="equal">
      <formula>1</formula>
    </cfRule>
  </conditionalFormatting>
  <conditionalFormatting sqref="C11">
    <cfRule type="cellIs" dxfId="107" priority="2" operator="equal">
      <formula>2</formula>
    </cfRule>
    <cfRule type="cellIs" dxfId="106" priority="3" operator="equal">
      <formula>1</formula>
    </cfRule>
  </conditionalFormatting>
  <conditionalFormatting sqref="C11">
    <cfRule type="cellIs" dxfId="105" priority="1" operator="equal">
      <formula>1</formula>
    </cfRule>
  </conditionalFormatting>
  <dataValidations count="7">
    <dataValidation type="list" allowBlank="1" showInputMessage="1" showErrorMessage="1" sqref="C23" xr:uid="{9F705FF9-8434-4843-BAB0-CCEEA55BA7A2}">
      <formula1>$F$100:$F$104</formula1>
    </dataValidation>
    <dataValidation type="list" allowBlank="1" showInputMessage="1" showErrorMessage="1" sqref="C22" xr:uid="{80CFA38F-48A0-4CCD-AEC6-E9C5EEAC4E4A}">
      <formula1>$E$100:$E$105</formula1>
    </dataValidation>
    <dataValidation type="list" allowBlank="1" showInputMessage="1" showErrorMessage="1" sqref="C21" xr:uid="{DC78B978-1A2F-4AB6-ABDA-611A9773C5D1}">
      <formula1>$D$100:$D$105</formula1>
    </dataValidation>
    <dataValidation type="decimal" allowBlank="1" showInputMessage="1" showErrorMessage="1" sqref="C6" xr:uid="{022F1B31-0E05-4542-BC1E-77FD7F18180E}">
      <formula1>0</formula1>
      <formula2>1</formula2>
    </dataValidation>
    <dataValidation type="list" allowBlank="1" showInputMessage="1" showErrorMessage="1" sqref="C14" xr:uid="{00000000-0002-0000-0900-000004000000}">
      <formula1>$I$100:$I$103</formula1>
    </dataValidation>
    <dataValidation type="list" allowBlank="1" showInputMessage="1" showErrorMessage="1" sqref="C5 C13 C7:C10 C17" xr:uid="{00000000-0002-0000-0900-000005000000}">
      <formula1>$A$100:$A$104</formula1>
    </dataValidation>
    <dataValidation type="list" allowBlank="1" showInputMessage="1" showErrorMessage="1" sqref="C12 C18:C19 C16" xr:uid="{00000000-0002-0000-0900-000006000000}">
      <formula1>$C$100:$C$105</formula1>
    </dataValidation>
  </dataValidations>
  <hyperlinks>
    <hyperlink ref="C3" location="GPS!B7" display="GPS" xr:uid="{00000000-0004-0000-0900-000000000000}"/>
    <hyperlink ref="C2" location="'Dash Board'!E2" display="'Dash Board'!A1" xr:uid="{00000000-0004-0000-0900-000001000000}"/>
    <hyperlink ref="O4" location="'Notes  Comments'!D53" display="Comment" xr:uid="{00000000-0004-0000-0900-000002000000}"/>
  </hyperlinks>
  <printOptions horizontalCentered="1" verticalCentered="1"/>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A1:AZ108"/>
  <sheetViews>
    <sheetView zoomScale="90" zoomScaleNormal="90" workbookViewId="0">
      <selection activeCell="C5" sqref="C5"/>
    </sheetView>
  </sheetViews>
  <sheetFormatPr defaultRowHeight="15" x14ac:dyDescent="0.25"/>
  <cols>
    <col min="1" max="1" width="2.7109375" customWidth="1"/>
    <col min="2" max="2" width="65.85546875" customWidth="1"/>
    <col min="3" max="3" width="15.42578125" customWidth="1"/>
    <col min="4" max="9" width="9.140625" hidden="1" customWidth="1"/>
    <col min="10" max="13" width="6.7109375" hidden="1" customWidth="1"/>
    <col min="14" max="14" width="2.7109375" customWidth="1"/>
    <col min="16" max="16" width="12.7109375" customWidth="1"/>
    <col min="29" max="52" width="9.140625" style="120"/>
  </cols>
  <sheetData>
    <row r="1" spans="1:52" ht="39.950000000000003" customHeight="1" x14ac:dyDescent="0.25">
      <c r="A1" s="913" t="s">
        <v>111</v>
      </c>
      <c r="B1" s="913"/>
      <c r="C1" s="913"/>
      <c r="D1" s="19" t="s">
        <v>50</v>
      </c>
      <c r="E1" s="19" t="s">
        <v>8</v>
      </c>
      <c r="F1" s="19" t="s">
        <v>49</v>
      </c>
      <c r="G1" s="16"/>
      <c r="H1" s="15" t="s">
        <v>41</v>
      </c>
      <c r="I1" s="13" t="str">
        <f>B4</f>
        <v>Labor History</v>
      </c>
      <c r="J1" s="14" t="str">
        <f>B6</f>
        <v>Creditworthiness</v>
      </c>
      <c r="K1" s="14" t="str">
        <f>B8</f>
        <v>Technical Resources</v>
      </c>
      <c r="L1" s="14" t="str">
        <f>B10</f>
        <v>Equipment / Processes</v>
      </c>
      <c r="M1" s="13" t="str">
        <f>B12</f>
        <v>Construction</v>
      </c>
      <c r="N1" s="2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row>
    <row r="2" spans="1:52" ht="30.2" customHeight="1" x14ac:dyDescent="0.25">
      <c r="A2" s="25"/>
      <c r="B2" s="26" t="str">
        <f>'Engine 1'!D2</f>
        <v>Happy Cow Dairy</v>
      </c>
      <c r="C2" s="267" t="s">
        <v>225</v>
      </c>
      <c r="D2" s="19"/>
      <c r="E2" s="19"/>
      <c r="F2" s="19"/>
      <c r="G2" s="16"/>
      <c r="H2" s="15"/>
      <c r="I2" s="13"/>
      <c r="J2" s="14"/>
      <c r="K2" s="14"/>
      <c r="L2" s="14"/>
      <c r="M2" s="13"/>
      <c r="N2" s="2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row>
    <row r="3" spans="1:52" ht="30.2" customHeight="1" x14ac:dyDescent="0.25">
      <c r="A3" s="25"/>
      <c r="B3" s="26" t="str">
        <f>'Engine 1'!D4</f>
        <v>Raw Milk</v>
      </c>
      <c r="C3" s="252" t="s">
        <v>198</v>
      </c>
      <c r="D3" s="19"/>
      <c r="E3" s="19"/>
      <c r="F3" s="19"/>
      <c r="G3" s="16"/>
      <c r="H3" s="15"/>
      <c r="I3" s="13"/>
      <c r="J3" s="14"/>
      <c r="K3" s="14"/>
      <c r="L3" s="14"/>
      <c r="M3" s="13"/>
      <c r="N3" s="2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row>
    <row r="4" spans="1:52" ht="30.2" customHeight="1" x14ac:dyDescent="0.25">
      <c r="A4" s="36"/>
      <c r="B4" s="7" t="s">
        <v>84</v>
      </c>
      <c r="C4" s="10">
        <f>IF(G4&gt;=3,6,G4)</f>
        <v>1</v>
      </c>
      <c r="D4" s="8">
        <v>1</v>
      </c>
      <c r="E4" s="8">
        <v>2</v>
      </c>
      <c r="F4" s="8">
        <v>3</v>
      </c>
      <c r="G4" s="12">
        <f>G5</f>
        <v>1</v>
      </c>
      <c r="H4" s="10">
        <f>MAX(I4:M4)</f>
        <v>1</v>
      </c>
      <c r="I4" s="10">
        <f>C4</f>
        <v>1</v>
      </c>
      <c r="J4" s="10">
        <f>C6</f>
        <v>1</v>
      </c>
      <c r="K4" s="10">
        <f>C8</f>
        <v>1</v>
      </c>
      <c r="L4" s="10">
        <f>C10</f>
        <v>1</v>
      </c>
      <c r="M4" s="10">
        <f>C12</f>
        <v>1</v>
      </c>
      <c r="N4" s="21"/>
      <c r="O4" s="261"/>
      <c r="P4" s="267" t="s">
        <v>249</v>
      </c>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row>
    <row r="5" spans="1:52" ht="21.2" customHeight="1" x14ac:dyDescent="0.25">
      <c r="A5" s="37"/>
      <c r="B5" s="328" t="s">
        <v>85</v>
      </c>
      <c r="C5" s="30" t="s">
        <v>86</v>
      </c>
      <c r="D5" s="2">
        <f>IF(OR($C5=$D$101,$C5=$D$104),D$4," ")</f>
        <v>1</v>
      </c>
      <c r="E5" s="2" t="str">
        <f>IF($C5=$D$103,E$4," ")</f>
        <v xml:space="preserve"> </v>
      </c>
      <c r="F5" s="2" t="str">
        <f>IF($C5=$D$102,F$4," ")</f>
        <v xml:space="preserve"> </v>
      </c>
      <c r="G5" s="2">
        <f>MIN(D5:F5)</f>
        <v>1</v>
      </c>
      <c r="N5" s="2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row>
    <row r="6" spans="1:52" ht="30.2" customHeight="1" x14ac:dyDescent="0.25">
      <c r="A6" s="36"/>
      <c r="B6" s="7" t="s">
        <v>89</v>
      </c>
      <c r="C6" s="10">
        <f>IF(G6&gt;=3,6,G6)</f>
        <v>1</v>
      </c>
      <c r="D6" s="8"/>
      <c r="E6" s="8"/>
      <c r="F6" s="8"/>
      <c r="G6" s="12">
        <f>G7</f>
        <v>1</v>
      </c>
      <c r="H6" s="6"/>
      <c r="I6" s="6"/>
      <c r="J6" s="6"/>
      <c r="K6" s="6"/>
      <c r="L6" s="6"/>
      <c r="M6" s="6"/>
      <c r="N6" s="2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row>
    <row r="7" spans="1:52" ht="30.2" x14ac:dyDescent="0.25">
      <c r="A7" s="21"/>
      <c r="B7" s="325" t="s">
        <v>90</v>
      </c>
      <c r="C7" s="35" t="s">
        <v>91</v>
      </c>
      <c r="D7" s="2">
        <f>IF(OR($C7=$E$101,$C7=$E$106),D$4," ")</f>
        <v>1</v>
      </c>
      <c r="E7" s="2" t="str">
        <f>IF(OR($C7=$E$102,$C7=$E$104),E$4," ")</f>
        <v xml:space="preserve"> </v>
      </c>
      <c r="F7" s="2" t="str">
        <f>IF(OR($C7=$E$103,$C7=$E$105),F$4," ")</f>
        <v xml:space="preserve"> </v>
      </c>
      <c r="G7" s="2">
        <f>MIN(D7:F7)</f>
        <v>1</v>
      </c>
      <c r="N7" s="2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row>
    <row r="8" spans="1:52" ht="30.2" customHeight="1" x14ac:dyDescent="0.25">
      <c r="A8" s="36"/>
      <c r="B8" s="7" t="s">
        <v>99</v>
      </c>
      <c r="C8" s="10">
        <f>IF(G8&gt;=3,6,G8)</f>
        <v>1</v>
      </c>
      <c r="D8" s="8"/>
      <c r="E8" s="8"/>
      <c r="F8" s="8"/>
      <c r="G8" s="12">
        <f>G9</f>
        <v>1</v>
      </c>
      <c r="H8" s="6"/>
      <c r="I8" s="6"/>
      <c r="J8" s="6"/>
      <c r="K8" s="6"/>
      <c r="L8" s="6"/>
      <c r="M8" s="6"/>
      <c r="N8" s="2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row>
    <row r="9" spans="1:52" ht="51.75" customHeight="1" x14ac:dyDescent="0.25">
      <c r="A9" s="21"/>
      <c r="B9" s="327" t="s">
        <v>265</v>
      </c>
      <c r="C9" s="30" t="s">
        <v>100</v>
      </c>
      <c r="D9" s="2">
        <f>IF(OR($C9=$H$101,$C9=$H$105),D$4," ")</f>
        <v>1</v>
      </c>
      <c r="E9" s="2" t="str">
        <f>IF(OR($C9=$H$102,$C9=$H$104),E$4," ")</f>
        <v xml:space="preserve"> </v>
      </c>
      <c r="F9" s="2" t="str">
        <f>IF($C9=$H$103,F$4," ")</f>
        <v xml:space="preserve"> </v>
      </c>
      <c r="G9" s="2">
        <f>MIN(D9:F9)</f>
        <v>1</v>
      </c>
      <c r="N9" s="21"/>
      <c r="O9" s="261"/>
      <c r="P9" s="314"/>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row>
    <row r="10" spans="1:52" ht="30.2" customHeight="1" x14ac:dyDescent="0.25">
      <c r="A10" s="36"/>
      <c r="B10" s="7" t="s">
        <v>101</v>
      </c>
      <c r="C10" s="10">
        <f>IF(G10&gt;=3,6,G10)</f>
        <v>1</v>
      </c>
      <c r="D10" s="8"/>
      <c r="E10" s="8"/>
      <c r="F10" s="8"/>
      <c r="G10" s="12">
        <f>G11</f>
        <v>1</v>
      </c>
      <c r="H10" s="6"/>
      <c r="I10" s="6"/>
      <c r="J10" s="6"/>
      <c r="K10" s="6"/>
      <c r="L10" s="6"/>
      <c r="M10" s="6"/>
      <c r="N10" s="2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row>
    <row r="11" spans="1:52" ht="30.2" x14ac:dyDescent="0.25">
      <c r="A11" s="21"/>
      <c r="B11" s="327" t="s">
        <v>252</v>
      </c>
      <c r="C11" s="32" t="s">
        <v>109</v>
      </c>
      <c r="D11" s="2">
        <f>IF(OR($C11=$I$101,$C11=$I$105),D$4," ")</f>
        <v>1</v>
      </c>
      <c r="E11" s="2" t="str">
        <f>IF($C11=$H$102,E$4," ")</f>
        <v xml:space="preserve"> </v>
      </c>
      <c r="F11" s="2" t="str">
        <f>IF(OR($C11=$I$103,$C11=$I$104),F$4," ")</f>
        <v xml:space="preserve"> </v>
      </c>
      <c r="G11" s="2">
        <f>MIN(D11:F11)</f>
        <v>1</v>
      </c>
      <c r="N11" s="2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row>
    <row r="12" spans="1:52" ht="30.2" customHeight="1" x14ac:dyDescent="0.25">
      <c r="A12" s="36"/>
      <c r="B12" s="7" t="s">
        <v>105</v>
      </c>
      <c r="C12" s="10">
        <f>IF(G12&gt;=3,6,G12)</f>
        <v>1</v>
      </c>
      <c r="D12" s="8">
        <v>1</v>
      </c>
      <c r="E12" s="8">
        <v>2</v>
      </c>
      <c r="F12" s="8">
        <v>3</v>
      </c>
      <c r="G12" s="12">
        <f>SUM(G13:G13)</f>
        <v>1</v>
      </c>
      <c r="H12" s="6"/>
      <c r="I12" s="6"/>
      <c r="J12" s="6"/>
      <c r="K12" s="6"/>
      <c r="L12" s="6"/>
      <c r="M12" s="6"/>
      <c r="N12" s="2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row>
    <row r="13" spans="1:52" ht="30" x14ac:dyDescent="0.25">
      <c r="A13" s="21"/>
      <c r="B13" s="327" t="s">
        <v>104</v>
      </c>
      <c r="C13" s="30" t="s">
        <v>103</v>
      </c>
      <c r="D13" s="2">
        <f>IF(OR($C13=$J$101, $C13=$J$105),D$4," ")</f>
        <v>1</v>
      </c>
      <c r="E13" s="2" t="str">
        <f>IF($C13=$J$102,E$4," ")</f>
        <v xml:space="preserve"> </v>
      </c>
      <c r="F13" s="2" t="str">
        <f>IF(OR($C13=$J$103,$C13=$J$104),F$4," ")</f>
        <v xml:space="preserve"> </v>
      </c>
      <c r="G13" s="2">
        <f>MIN(D13:F13)</f>
        <v>1</v>
      </c>
      <c r="N13" s="2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row>
    <row r="14" spans="1:52" x14ac:dyDescent="0.25">
      <c r="A14" s="21"/>
      <c r="B14" s="21"/>
      <c r="C14" s="21"/>
      <c r="D14" s="21"/>
      <c r="E14" s="21"/>
      <c r="F14" s="21"/>
      <c r="G14" s="21"/>
      <c r="H14" s="21"/>
      <c r="I14" s="21"/>
      <c r="J14" s="21"/>
      <c r="K14" s="21"/>
      <c r="L14" s="21"/>
      <c r="M14" s="21"/>
      <c r="N14" s="2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row>
    <row r="15" spans="1:52" x14ac:dyDescent="0.25">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row>
    <row r="16" spans="1:52" x14ac:dyDescent="0.25">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row>
    <row r="17" spans="1:52" x14ac:dyDescent="0.25">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row>
    <row r="18" spans="1:52" x14ac:dyDescent="0.25">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row>
    <row r="19" spans="1:52" x14ac:dyDescent="0.25">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row>
    <row r="20" spans="1:52" x14ac:dyDescent="0.25">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row>
    <row r="21" spans="1:52" x14ac:dyDescent="0.25">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row>
    <row r="22" spans="1:52" x14ac:dyDescent="0.25">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row>
    <row r="23" spans="1:52" x14ac:dyDescent="0.25">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row>
    <row r="24" spans="1:52" x14ac:dyDescent="0.25">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row>
    <row r="25" spans="1:52" x14ac:dyDescent="0.25">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row>
    <row r="26" spans="1:52" x14ac:dyDescent="0.25">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row>
    <row r="27" spans="1:52" x14ac:dyDescent="0.25">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row>
    <row r="28" spans="1:52" x14ac:dyDescent="0.25">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row>
    <row r="29" spans="1:52" x14ac:dyDescent="0.25">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row>
    <row r="30" spans="1:52" x14ac:dyDescent="0.2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row>
    <row r="31" spans="1:52" x14ac:dyDescent="0.25">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row>
    <row r="32" spans="1:52" x14ac:dyDescent="0.25">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row>
    <row r="33" spans="1:52" x14ac:dyDescent="0.25">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row>
    <row r="34" spans="1:52" x14ac:dyDescent="0.25">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row>
    <row r="35" spans="1:52" x14ac:dyDescent="0.2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row>
    <row r="36" spans="1:52" x14ac:dyDescent="0.2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row>
    <row r="37" spans="1:52" x14ac:dyDescent="0.25">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row>
    <row r="38" spans="1:52"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row>
    <row r="39" spans="1:52"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row>
    <row r="40" spans="1:52"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row>
    <row r="41" spans="1:52" x14ac:dyDescent="0.25">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row>
    <row r="42" spans="1:52" x14ac:dyDescent="0.25">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row>
    <row r="43" spans="1:52"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row>
    <row r="44" spans="1:52"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row>
    <row r="45" spans="1:52"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row>
    <row r="46" spans="1:52"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row>
    <row r="47" spans="1:52"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row>
    <row r="48" spans="1:52"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row>
    <row r="49" spans="1:52"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row>
    <row r="50" spans="1:52"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row>
    <row r="51" spans="1:52"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row>
    <row r="52" spans="1:52"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row>
    <row r="53" spans="1:52"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row>
    <row r="54" spans="1:52"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row>
    <row r="55" spans="1:52"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row>
    <row r="56" spans="1:52"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row>
    <row r="57" spans="1:52"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row>
    <row r="58" spans="1:52"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row>
    <row r="59" spans="1:52"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row>
    <row r="60" spans="1:52"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row>
    <row r="61" spans="1:52"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row>
    <row r="62" spans="1:52"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row>
    <row r="63" spans="1:52"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row>
    <row r="64" spans="1:52"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1:52"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row>
    <row r="66" spans="1:52"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row>
    <row r="67" spans="1:52"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row>
    <row r="68" spans="1:52"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row>
    <row r="69" spans="1:52"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row>
    <row r="70" spans="1:52"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row>
    <row r="72" spans="1:52"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row>
    <row r="73" spans="1:52"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row>
    <row r="74" spans="1:52"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row>
    <row r="75" spans="1:52"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row>
    <row r="76" spans="1:52" x14ac:dyDescent="0.2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row>
    <row r="77" spans="1:52" x14ac:dyDescent="0.2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row>
    <row r="78" spans="1:52" x14ac:dyDescent="0.2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row>
    <row r="79" spans="1:52" x14ac:dyDescent="0.2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row>
    <row r="80" spans="1:52" x14ac:dyDescent="0.2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row>
    <row r="81" spans="1:52" x14ac:dyDescent="0.2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row>
    <row r="82" spans="1:52" x14ac:dyDescent="0.2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row>
    <row r="83" spans="1:52" x14ac:dyDescent="0.2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row>
    <row r="84" spans="1:52"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row>
    <row r="85" spans="1:52"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row>
    <row r="86" spans="1:52"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row>
    <row r="87" spans="1:52" s="120" customFormat="1"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row>
    <row r="88" spans="1:52" s="120" customFormat="1"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row>
    <row r="89" spans="1:52" s="120" customFormat="1"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row>
    <row r="90" spans="1:52" s="120" customFormat="1"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row>
    <row r="91" spans="1:52" s="120" customFormat="1"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row>
    <row r="92" spans="1:52" s="120" customFormat="1"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row>
    <row r="93" spans="1:52"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row>
    <row r="94" spans="1:52"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row>
    <row r="95" spans="1:52"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row>
    <row r="96" spans="1:52"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row>
    <row r="97" spans="1:52" x14ac:dyDescent="0.25">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row>
    <row r="98" spans="1:52" x14ac:dyDescent="0.2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row>
    <row r="99" spans="1:52" x14ac:dyDescent="0.25">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row>
    <row r="100" spans="1:52" hidden="1" x14ac:dyDescent="0.25">
      <c r="A100" s="1"/>
      <c r="B100" s="1"/>
      <c r="C100" s="1"/>
      <c r="D100" s="1"/>
      <c r="E100" s="1"/>
      <c r="F100" s="1"/>
      <c r="G100" s="1"/>
      <c r="H100" s="1"/>
      <c r="I100" s="1"/>
      <c r="J100" s="1"/>
      <c r="K100" s="1"/>
      <c r="L100" s="1"/>
      <c r="M100" s="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row>
    <row r="101" spans="1:52" hidden="1" x14ac:dyDescent="0.25">
      <c r="A101" t="s">
        <v>5</v>
      </c>
      <c r="C101" t="s">
        <v>82</v>
      </c>
      <c r="D101" t="s">
        <v>86</v>
      </c>
      <c r="E101" t="s">
        <v>91</v>
      </c>
      <c r="F101" t="s">
        <v>96</v>
      </c>
      <c r="G101" t="s">
        <v>97</v>
      </c>
      <c r="H101" t="s">
        <v>100</v>
      </c>
      <c r="I101" t="s">
        <v>109</v>
      </c>
      <c r="J101" s="28" t="s">
        <v>103</v>
      </c>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row>
    <row r="102" spans="1:52" hidden="1" x14ac:dyDescent="0.25">
      <c r="A102" t="s">
        <v>6</v>
      </c>
      <c r="C102" t="s">
        <v>21</v>
      </c>
      <c r="D102" t="s">
        <v>87</v>
      </c>
      <c r="E102" t="s">
        <v>92</v>
      </c>
      <c r="F102" t="s">
        <v>95</v>
      </c>
      <c r="G102" t="s">
        <v>98</v>
      </c>
      <c r="H102" t="s">
        <v>75</v>
      </c>
      <c r="I102" t="s">
        <v>75</v>
      </c>
      <c r="J102" s="28" t="s">
        <v>8</v>
      </c>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row>
    <row r="103" spans="1:52" hidden="1" x14ac:dyDescent="0.25">
      <c r="C103" t="s">
        <v>83</v>
      </c>
      <c r="D103" t="s">
        <v>88</v>
      </c>
      <c r="E103" t="s">
        <v>93</v>
      </c>
      <c r="F103" t="s">
        <v>94</v>
      </c>
      <c r="G103" s="120" t="s">
        <v>88</v>
      </c>
      <c r="H103" t="s">
        <v>30</v>
      </c>
      <c r="I103" t="s">
        <v>30</v>
      </c>
      <c r="J103" s="28" t="s">
        <v>30</v>
      </c>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row>
    <row r="104" spans="1:52" s="120" customFormat="1" hidden="1" x14ac:dyDescent="0.25">
      <c r="C104" s="120" t="s">
        <v>88</v>
      </c>
      <c r="D104" s="120" t="s">
        <v>162</v>
      </c>
      <c r="E104" s="120" t="s">
        <v>283</v>
      </c>
      <c r="F104" s="120" t="s">
        <v>162</v>
      </c>
      <c r="G104" s="120" t="s">
        <v>162</v>
      </c>
      <c r="H104" s="120" t="s">
        <v>88</v>
      </c>
      <c r="I104" s="120" t="s">
        <v>88</v>
      </c>
      <c r="J104" s="120" t="s">
        <v>88</v>
      </c>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row>
    <row r="105" spans="1:52" hidden="1" x14ac:dyDescent="0.25">
      <c r="C105" s="120" t="s">
        <v>162</v>
      </c>
      <c r="E105" s="120" t="s">
        <v>88</v>
      </c>
      <c r="F105" s="120"/>
      <c r="G105" s="120"/>
      <c r="H105" s="120" t="s">
        <v>162</v>
      </c>
      <c r="I105" s="120" t="s">
        <v>162</v>
      </c>
      <c r="J105" s="120" t="s">
        <v>162</v>
      </c>
      <c r="K105" s="120"/>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row>
    <row r="106" spans="1:52" hidden="1" x14ac:dyDescent="0.25">
      <c r="E106" s="120" t="s">
        <v>162</v>
      </c>
      <c r="F106" s="120"/>
      <c r="G106" s="120"/>
      <c r="H106" s="120"/>
      <c r="I106" s="120"/>
      <c r="J106" s="120"/>
      <c r="K106" s="120"/>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row>
    <row r="107" spans="1:52" x14ac:dyDescent="0.25">
      <c r="C107" s="120"/>
      <c r="E107" s="120"/>
      <c r="F107" s="120"/>
      <c r="G107" s="120"/>
      <c r="H107" s="120"/>
      <c r="I107" s="120"/>
      <c r="J107" s="120"/>
      <c r="K107" s="120"/>
    </row>
    <row r="108" spans="1:52" x14ac:dyDescent="0.25">
      <c r="E108" s="120"/>
      <c r="F108" s="120"/>
      <c r="G108" s="120"/>
      <c r="H108" s="120"/>
      <c r="I108" s="120"/>
      <c r="J108" s="120"/>
      <c r="K108" s="120"/>
    </row>
  </sheetData>
  <sheetProtection algorithmName="SHA-512" hashValue="ucu6d2SpgGb+3SKuiWxYp6p9KR3IW5s1evIvTsajFpJ44FuD8+eIK+UShx12Tl8FVj02W6RIR2kE38bahYOsJQ==" saltValue="p8+i0jhaHBTnzmYuIm8nmw==" spinCount="100000" sheet="1" selectLockedCells="1"/>
  <mergeCells count="1">
    <mergeCell ref="A1:C1"/>
  </mergeCells>
  <conditionalFormatting sqref="C12 C10 C6 C4 H4:M4 C8">
    <cfRule type="cellIs" dxfId="104" priority="5" operator="equal">
      <formula>2</formula>
    </cfRule>
    <cfRule type="cellIs" dxfId="103" priority="6" operator="equal">
      <formula>1</formula>
    </cfRule>
  </conditionalFormatting>
  <conditionalFormatting sqref="C12 C10 C6 C4 H4:M4 C8">
    <cfRule type="cellIs" dxfId="102" priority="4" operator="equal">
      <formula>1</formula>
    </cfRule>
  </conditionalFormatting>
  <dataValidations count="5">
    <dataValidation type="list" allowBlank="1" showInputMessage="1" showErrorMessage="1" sqref="C11" xr:uid="{00000000-0002-0000-0A00-000000000000}">
      <formula1>$I$100:$I$105</formula1>
    </dataValidation>
    <dataValidation type="list" allowBlank="1" showInputMessage="1" showErrorMessage="1" sqref="C13" xr:uid="{00000000-0002-0000-0A00-000001000000}">
      <formula1>$J$100:$J$105</formula1>
    </dataValidation>
    <dataValidation type="list" allowBlank="1" showInputMessage="1" showErrorMessage="1" sqref="C9" xr:uid="{00000000-0002-0000-0A00-000002000000}">
      <formula1>$H$100:$H$105</formula1>
    </dataValidation>
    <dataValidation type="list" allowBlank="1" showInputMessage="1" showErrorMessage="1" sqref="C7" xr:uid="{00000000-0002-0000-0A00-000003000000}">
      <formula1>$E$100:$E$106</formula1>
    </dataValidation>
    <dataValidation type="list" allowBlank="1" showInputMessage="1" showErrorMessage="1" sqref="C5" xr:uid="{00000000-0002-0000-0A00-000004000000}">
      <formula1>$D$100:$D$105</formula1>
    </dataValidation>
  </dataValidations>
  <hyperlinks>
    <hyperlink ref="C3" location="GPS!B7" display="GPS" xr:uid="{00000000-0004-0000-0A00-000000000000}"/>
    <hyperlink ref="C2" location="'Dash Board'!E2" display="'Dash Board'!A1" xr:uid="{00000000-0004-0000-0A00-000001000000}"/>
    <hyperlink ref="P4" location="'Notes  Comments'!D73" display="Comment" xr:uid="{00000000-0004-0000-0A00-000002000000}"/>
  </hyperlinks>
  <printOptions horizontalCentered="1" verticalCentered="1"/>
  <pageMargins left="0.7" right="0.7" top="0.75" bottom="0.7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3300"/>
    <pageSetUpPr fitToPage="1"/>
  </sheetPr>
  <dimension ref="A1:AI96"/>
  <sheetViews>
    <sheetView zoomScale="50" zoomScaleNormal="50" workbookViewId="0">
      <pane xSplit="3" ySplit="3" topLeftCell="D5" activePane="bottomRight" state="frozen"/>
      <selection pane="topRight" activeCell="E1" sqref="E1"/>
      <selection pane="bottomLeft" activeCell="A11" sqref="A11"/>
      <selection pane="bottomRight" activeCell="D5" sqref="D5"/>
    </sheetView>
  </sheetViews>
  <sheetFormatPr defaultColWidth="9.140625" defaultRowHeight="15" x14ac:dyDescent="0.25"/>
  <cols>
    <col min="1" max="1" width="7" style="120" customWidth="1"/>
    <col min="2" max="2" width="6.7109375" style="120" customWidth="1"/>
    <col min="3" max="3" width="78.140625" style="120" customWidth="1"/>
    <col min="4" max="4" width="255.7109375" style="120" customWidth="1"/>
    <col min="5" max="5" width="2.7109375" style="120" customWidth="1"/>
    <col min="6" max="6" width="169.7109375" style="120" customWidth="1"/>
    <col min="7" max="16384" width="9.140625" style="120"/>
  </cols>
  <sheetData>
    <row r="1" spans="1:34" ht="15.75" thickBot="1" x14ac:dyDescent="0.3">
      <c r="A1" s="39"/>
      <c r="B1" s="39"/>
      <c r="C1" s="39"/>
      <c r="D1" s="39"/>
      <c r="E1" s="41"/>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34" s="2" customFormat="1" ht="174.95" customHeight="1" thickTop="1" x14ac:dyDescent="0.25">
      <c r="A2" s="926" t="s">
        <v>242</v>
      </c>
      <c r="B2" s="927"/>
      <c r="C2" s="928"/>
      <c r="D2" s="916" t="s">
        <v>243</v>
      </c>
      <c r="E2" s="43"/>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row>
    <row r="3" spans="1:34" s="2" customFormat="1" ht="21.2" customHeight="1" x14ac:dyDescent="0.25">
      <c r="A3" s="926"/>
      <c r="B3" s="927"/>
      <c r="C3" s="928"/>
      <c r="D3" s="917"/>
      <c r="E3" s="43"/>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row>
    <row r="4" spans="1:34" s="17" customFormat="1" ht="66.2" customHeight="1" x14ac:dyDescent="0.25">
      <c r="A4" s="919" t="s">
        <v>120</v>
      </c>
      <c r="B4" s="919"/>
      <c r="C4" s="920"/>
      <c r="D4" s="308">
        <f>COUNTA(D5:D26)</f>
        <v>0</v>
      </c>
      <c r="E4" s="46"/>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row>
    <row r="5" spans="1:34" ht="39.950000000000003" customHeight="1" x14ac:dyDescent="0.25">
      <c r="A5" s="922" t="s">
        <v>124</v>
      </c>
      <c r="B5" s="923"/>
      <c r="C5" s="115" t="s">
        <v>237</v>
      </c>
      <c r="D5" s="295"/>
      <c r="E5" s="41"/>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39.950000000000003" customHeight="1" x14ac:dyDescent="0.25">
      <c r="A6" s="922"/>
      <c r="B6" s="923"/>
      <c r="C6" s="50" t="s">
        <v>128</v>
      </c>
      <c r="D6" s="295"/>
      <c r="E6" s="41"/>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39.950000000000003" customHeight="1" x14ac:dyDescent="0.25">
      <c r="A7" s="924"/>
      <c r="B7" s="925"/>
      <c r="C7" s="51" t="s">
        <v>131</v>
      </c>
      <c r="D7" s="295"/>
      <c r="E7" s="41"/>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ht="39.950000000000003" customHeight="1" x14ac:dyDescent="0.25">
      <c r="A8" s="934" t="s">
        <v>133</v>
      </c>
      <c r="B8" s="52"/>
      <c r="C8" s="53" t="s">
        <v>134</v>
      </c>
      <c r="D8" s="296"/>
      <c r="E8" s="41"/>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ht="39.950000000000003" customHeight="1" x14ac:dyDescent="0.25">
      <c r="A9" s="934"/>
      <c r="B9" s="52"/>
      <c r="C9" s="54" t="s">
        <v>136</v>
      </c>
      <c r="D9" s="296"/>
      <c r="E9" s="41"/>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ht="39.950000000000003" customHeight="1" x14ac:dyDescent="0.25">
      <c r="A10" s="934"/>
      <c r="B10" s="52"/>
      <c r="C10" s="54" t="s">
        <v>138</v>
      </c>
      <c r="D10" s="296"/>
      <c r="E10" s="41"/>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ht="39.950000000000003" customHeight="1" x14ac:dyDescent="0.25">
      <c r="A11" s="934"/>
      <c r="B11" s="929" t="s">
        <v>139</v>
      </c>
      <c r="C11" s="55" t="s">
        <v>140</v>
      </c>
      <c r="D11" s="296"/>
      <c r="E11" s="41"/>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ht="39.950000000000003" customHeight="1" x14ac:dyDescent="0.25">
      <c r="A12" s="934"/>
      <c r="B12" s="930"/>
      <c r="C12" s="55" t="s">
        <v>141</v>
      </c>
      <c r="D12" s="296"/>
      <c r="E12" s="41"/>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ht="39.950000000000003" customHeight="1" x14ac:dyDescent="0.25">
      <c r="A13" s="934"/>
      <c r="B13" s="930"/>
      <c r="C13" s="55" t="s">
        <v>142</v>
      </c>
      <c r="D13" s="296"/>
      <c r="E13" s="41"/>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ht="39.950000000000003" customHeight="1" x14ac:dyDescent="0.25">
      <c r="A14" s="934"/>
      <c r="B14" s="930"/>
      <c r="C14" s="55" t="s">
        <v>143</v>
      </c>
      <c r="D14" s="296"/>
      <c r="E14" s="43"/>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ht="39.950000000000003" customHeight="1" x14ac:dyDescent="0.25">
      <c r="A15" s="934"/>
      <c r="B15" s="930"/>
      <c r="C15" s="55" t="s">
        <v>144</v>
      </c>
      <c r="D15" s="296"/>
      <c r="E15" s="43"/>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ht="39.950000000000003" customHeight="1" x14ac:dyDescent="0.25">
      <c r="A16" s="934"/>
      <c r="B16" s="930"/>
      <c r="C16" s="55" t="s">
        <v>146</v>
      </c>
      <c r="D16" s="296"/>
      <c r="E16" s="43"/>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5" ht="39.950000000000003" customHeight="1" x14ac:dyDescent="0.25">
      <c r="A17" s="934"/>
      <c r="B17" s="930"/>
      <c r="C17" s="56" t="s">
        <v>147</v>
      </c>
      <c r="D17" s="296"/>
      <c r="E17" s="43"/>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pans="1:35" ht="39.950000000000003" customHeight="1" x14ac:dyDescent="0.25">
      <c r="A18" s="934"/>
      <c r="B18" s="930"/>
      <c r="C18" s="56" t="s">
        <v>148</v>
      </c>
      <c r="D18" s="296"/>
      <c r="E18" s="43"/>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pans="1:35" ht="39.950000000000003" customHeight="1" x14ac:dyDescent="0.25">
      <c r="A19" s="934"/>
      <c r="B19" s="931"/>
      <c r="C19" s="55" t="s">
        <v>131</v>
      </c>
      <c r="D19" s="296"/>
      <c r="E19" s="43"/>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row>
    <row r="20" spans="1:35" ht="39.950000000000003" customHeight="1" x14ac:dyDescent="0.25">
      <c r="A20" s="934"/>
      <c r="B20" s="52"/>
      <c r="C20" s="54" t="s">
        <v>171</v>
      </c>
      <c r="D20" s="296"/>
      <c r="E20" s="43"/>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5" ht="39.950000000000003" customHeight="1" x14ac:dyDescent="0.25">
      <c r="A21" s="934"/>
      <c r="B21" s="57"/>
      <c r="C21" s="55" t="s">
        <v>131</v>
      </c>
      <c r="D21" s="296"/>
      <c r="E21" s="43"/>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5" ht="39.950000000000003" customHeight="1" x14ac:dyDescent="0.25">
      <c r="A22" s="830" t="s">
        <v>172</v>
      </c>
      <c r="B22" s="831"/>
      <c r="C22" s="58" t="s">
        <v>149</v>
      </c>
      <c r="D22" s="297"/>
      <c r="E22" s="43"/>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5" ht="39.950000000000003" customHeight="1" x14ac:dyDescent="0.25">
      <c r="A23" s="830"/>
      <c r="B23" s="831"/>
      <c r="C23" s="59" t="s">
        <v>150</v>
      </c>
      <c r="D23" s="297"/>
      <c r="E23" s="43"/>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5" ht="39.950000000000003" customHeight="1" x14ac:dyDescent="0.25">
      <c r="A24" s="932" t="s">
        <v>131</v>
      </c>
      <c r="B24" s="933"/>
      <c r="C24" s="60" t="s">
        <v>151</v>
      </c>
      <c r="D24" s="298"/>
      <c r="E24" s="43"/>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5" ht="39.950000000000003" customHeight="1" x14ac:dyDescent="0.25">
      <c r="A25" s="932"/>
      <c r="B25" s="933"/>
      <c r="C25" s="60" t="s">
        <v>152</v>
      </c>
      <c r="D25" s="298"/>
      <c r="E25" s="43"/>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5" ht="39.950000000000003" customHeight="1" x14ac:dyDescent="0.25">
      <c r="A26" s="932"/>
      <c r="B26" s="933"/>
      <c r="C26" s="61" t="s">
        <v>131</v>
      </c>
      <c r="D26" s="298"/>
      <c r="E26" s="43"/>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5" ht="12.2" customHeight="1" x14ac:dyDescent="0.3">
      <c r="A27" s="41"/>
      <c r="B27" s="41"/>
      <c r="C27" s="41"/>
      <c r="D27" s="299"/>
      <c r="E27" s="43"/>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5" ht="66.75" customHeight="1" x14ac:dyDescent="0.25">
      <c r="A28" s="918" t="s">
        <v>110</v>
      </c>
      <c r="B28" s="918"/>
      <c r="C28" s="918"/>
      <c r="D28" s="305" t="s">
        <v>243</v>
      </c>
      <c r="E28" s="4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row>
    <row r="29" spans="1:35" s="287" customFormat="1" ht="30.2" customHeight="1" x14ac:dyDescent="0.35">
      <c r="A29" s="284"/>
      <c r="B29" s="284"/>
      <c r="C29" s="288" t="s">
        <v>2</v>
      </c>
      <c r="D29" s="306">
        <f>COUNTA(D30:D50)</f>
        <v>0</v>
      </c>
      <c r="E29" s="292"/>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row>
    <row r="30" spans="1:35" s="287" customFormat="1" ht="93" x14ac:dyDescent="0.35">
      <c r="A30" s="285"/>
      <c r="B30" s="285"/>
      <c r="C30" s="291" t="s">
        <v>3</v>
      </c>
      <c r="D30" s="301"/>
      <c r="E30" s="292"/>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row>
    <row r="31" spans="1:35" s="287" customFormat="1" ht="23.25" x14ac:dyDescent="0.35">
      <c r="A31" s="285"/>
      <c r="B31" s="285"/>
      <c r="C31" s="291" t="s">
        <v>4</v>
      </c>
      <c r="D31" s="301"/>
      <c r="E31" s="292"/>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row>
    <row r="32" spans="1:35" s="287" customFormat="1" ht="30.2" customHeight="1" x14ac:dyDescent="0.35">
      <c r="A32" s="284"/>
      <c r="B32" s="284"/>
      <c r="C32" s="288" t="s">
        <v>17</v>
      </c>
      <c r="D32" s="300"/>
      <c r="E32" s="292"/>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row>
    <row r="33" spans="1:35" s="287" customFormat="1" ht="40.700000000000003" customHeight="1" x14ac:dyDescent="0.35">
      <c r="A33" s="285"/>
      <c r="B33" s="285"/>
      <c r="C33" s="291" t="s">
        <v>10</v>
      </c>
      <c r="D33" s="301"/>
      <c r="E33" s="292"/>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row>
    <row r="34" spans="1:35" s="287" customFormat="1" ht="23.25" x14ac:dyDescent="0.35">
      <c r="A34" s="285"/>
      <c r="B34" s="285"/>
      <c r="C34" s="291" t="s">
        <v>13</v>
      </c>
      <c r="D34" s="301"/>
      <c r="E34" s="292"/>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row>
    <row r="35" spans="1:35" s="287" customFormat="1" ht="23.25" x14ac:dyDescent="0.35">
      <c r="A35" s="285"/>
      <c r="B35" s="285"/>
      <c r="C35" s="291" t="s">
        <v>16</v>
      </c>
      <c r="D35" s="301"/>
      <c r="E35" s="292"/>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row>
    <row r="36" spans="1:35" s="287" customFormat="1" ht="46.5" x14ac:dyDescent="0.35">
      <c r="A36" s="285"/>
      <c r="B36" s="285"/>
      <c r="C36" s="291" t="s">
        <v>40</v>
      </c>
      <c r="D36" s="301"/>
      <c r="E36" s="292"/>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row>
    <row r="37" spans="1:35" s="287" customFormat="1" ht="30.2" customHeight="1" x14ac:dyDescent="0.35">
      <c r="A37" s="284"/>
      <c r="B37" s="284"/>
      <c r="C37" s="288" t="s">
        <v>18</v>
      </c>
      <c r="D37" s="300"/>
      <c r="E37" s="292"/>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row>
    <row r="38" spans="1:35" s="287" customFormat="1" ht="46.5" x14ac:dyDescent="0.35">
      <c r="A38" s="285"/>
      <c r="B38" s="285"/>
      <c r="C38" s="291" t="s">
        <v>19</v>
      </c>
      <c r="D38" s="301"/>
      <c r="E38" s="292"/>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row>
    <row r="39" spans="1:35" s="287" customFormat="1" ht="69.75" x14ac:dyDescent="0.35">
      <c r="A39" s="285"/>
      <c r="B39" s="285"/>
      <c r="C39" s="290" t="s">
        <v>20</v>
      </c>
      <c r="D39" s="301"/>
      <c r="E39" s="292"/>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row>
    <row r="40" spans="1:35" s="287" customFormat="1" ht="46.5" x14ac:dyDescent="0.35">
      <c r="A40" s="285"/>
      <c r="B40" s="285"/>
      <c r="C40" s="291" t="s">
        <v>26</v>
      </c>
      <c r="D40" s="301"/>
      <c r="E40" s="292"/>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row>
    <row r="41" spans="1:35" s="287" customFormat="1" ht="46.5" x14ac:dyDescent="0.35">
      <c r="A41" s="285"/>
      <c r="B41" s="285"/>
      <c r="C41" s="290" t="s">
        <v>35</v>
      </c>
      <c r="D41" s="301"/>
      <c r="E41" s="292"/>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row>
    <row r="42" spans="1:35" s="287" customFormat="1" ht="30.2" customHeight="1" x14ac:dyDescent="0.35">
      <c r="A42" s="284"/>
      <c r="B42" s="284"/>
      <c r="C42" s="288" t="s">
        <v>36</v>
      </c>
      <c r="D42" s="300"/>
      <c r="E42" s="292"/>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row>
    <row r="43" spans="1:35" s="287" customFormat="1" ht="46.5" x14ac:dyDescent="0.35">
      <c r="A43" s="285"/>
      <c r="B43" s="285"/>
      <c r="C43" s="290" t="s">
        <v>31</v>
      </c>
      <c r="D43" s="301"/>
      <c r="E43" s="292"/>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row>
    <row r="44" spans="1:35" s="287" customFormat="1" ht="46.5" x14ac:dyDescent="0.35">
      <c r="A44" s="285"/>
      <c r="B44" s="285"/>
      <c r="C44" s="290" t="s">
        <v>33</v>
      </c>
      <c r="D44" s="301"/>
      <c r="E44" s="292"/>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row>
    <row r="45" spans="1:35" s="287" customFormat="1" ht="46.5" x14ac:dyDescent="0.35">
      <c r="A45" s="285"/>
      <c r="B45" s="285"/>
      <c r="C45" s="290" t="s">
        <v>32</v>
      </c>
      <c r="D45" s="301"/>
      <c r="E45" s="292"/>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row>
    <row r="46" spans="1:35" s="287" customFormat="1" ht="46.5" x14ac:dyDescent="0.35">
      <c r="A46" s="285"/>
      <c r="B46" s="285"/>
      <c r="C46" s="290" t="s">
        <v>34</v>
      </c>
      <c r="D46" s="301"/>
      <c r="E46" s="292"/>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row>
    <row r="47" spans="1:35" s="287" customFormat="1" ht="46.5" x14ac:dyDescent="0.35">
      <c r="A47" s="285"/>
      <c r="B47" s="285"/>
      <c r="C47" s="290" t="s">
        <v>38</v>
      </c>
      <c r="D47" s="301"/>
      <c r="E47" s="292"/>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row>
    <row r="48" spans="1:35" s="287" customFormat="1" ht="30.2" customHeight="1" x14ac:dyDescent="0.35">
      <c r="A48" s="283"/>
      <c r="B48" s="283"/>
      <c r="C48" s="288" t="s">
        <v>240</v>
      </c>
      <c r="D48" s="300"/>
      <c r="E48" s="292"/>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row>
    <row r="49" spans="1:35" s="287" customFormat="1" ht="69.95" customHeight="1" x14ac:dyDescent="0.35">
      <c r="A49" s="289"/>
      <c r="B49" s="289"/>
      <c r="C49" s="290" t="s">
        <v>253</v>
      </c>
      <c r="D49" s="301"/>
      <c r="E49" s="292"/>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row>
    <row r="50" spans="1:35" s="287" customFormat="1" ht="139.5" x14ac:dyDescent="0.35">
      <c r="A50" s="289"/>
      <c r="B50" s="289"/>
      <c r="C50" s="291" t="s">
        <v>290</v>
      </c>
      <c r="D50" s="301"/>
      <c r="E50" s="292"/>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row>
    <row r="51" spans="1:35" ht="66.75" customHeight="1" x14ac:dyDescent="0.25">
      <c r="A51" s="921" t="s">
        <v>245</v>
      </c>
      <c r="B51" s="921"/>
      <c r="C51" s="921"/>
      <c r="D51" s="305" t="s">
        <v>243</v>
      </c>
      <c r="E51" s="4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row>
    <row r="52" spans="1:35" s="287" customFormat="1" ht="30.2" customHeight="1" x14ac:dyDescent="0.35">
      <c r="A52" s="283"/>
      <c r="B52" s="283"/>
      <c r="C52" s="288" t="s">
        <v>65</v>
      </c>
      <c r="D52" s="306">
        <f>COUNTA(D53:D69)</f>
        <v>0</v>
      </c>
      <c r="E52" s="41"/>
      <c r="F52" s="286"/>
      <c r="G52" s="286"/>
      <c r="H52" s="286"/>
      <c r="I52" s="286"/>
      <c r="J52" s="286"/>
      <c r="K52" s="286"/>
      <c r="L52" s="286"/>
      <c r="M52" s="286"/>
      <c r="N52" s="286"/>
      <c r="O52" s="286"/>
      <c r="P52" s="286"/>
      <c r="Q52" s="286"/>
      <c r="R52" s="286"/>
      <c r="S52" s="286"/>
      <c r="T52" s="286"/>
      <c r="U52" s="286"/>
    </row>
    <row r="53" spans="1:35" s="287" customFormat="1" ht="23.25" x14ac:dyDescent="0.35">
      <c r="A53" s="289"/>
      <c r="B53" s="289"/>
      <c r="C53" s="291" t="s">
        <v>59</v>
      </c>
      <c r="D53" s="301"/>
      <c r="E53" s="41"/>
      <c r="F53" s="286"/>
      <c r="G53" s="286"/>
      <c r="H53" s="286"/>
      <c r="I53" s="286"/>
      <c r="J53" s="286"/>
      <c r="K53" s="286"/>
      <c r="L53" s="286"/>
      <c r="M53" s="286"/>
      <c r="N53" s="286"/>
      <c r="O53" s="286"/>
      <c r="P53" s="286"/>
      <c r="Q53" s="286"/>
      <c r="R53" s="286"/>
      <c r="S53" s="286"/>
      <c r="T53" s="286"/>
      <c r="U53" s="286"/>
    </row>
    <row r="54" spans="1:35" s="287" customFormat="1" ht="23.25" x14ac:dyDescent="0.35">
      <c r="A54" s="289"/>
      <c r="B54" s="289"/>
      <c r="C54" s="291" t="s">
        <v>115</v>
      </c>
      <c r="D54" s="301"/>
      <c r="E54" s="41"/>
      <c r="F54" s="286"/>
      <c r="G54" s="286"/>
      <c r="H54" s="286"/>
      <c r="I54" s="286"/>
      <c r="J54" s="286"/>
      <c r="K54" s="286"/>
      <c r="L54" s="286"/>
      <c r="M54" s="286"/>
      <c r="N54" s="286"/>
      <c r="O54" s="286"/>
      <c r="P54" s="286"/>
      <c r="Q54" s="286"/>
      <c r="R54" s="286"/>
      <c r="S54" s="286"/>
      <c r="T54" s="286"/>
      <c r="U54" s="286"/>
    </row>
    <row r="55" spans="1:35" s="287" customFormat="1" ht="46.5" x14ac:dyDescent="0.35">
      <c r="A55" s="289"/>
      <c r="B55" s="289"/>
      <c r="C55" s="291" t="s">
        <v>63</v>
      </c>
      <c r="D55" s="301"/>
      <c r="E55" s="41"/>
      <c r="F55" s="286"/>
      <c r="G55" s="286"/>
      <c r="H55" s="286"/>
      <c r="I55" s="286"/>
      <c r="J55" s="286"/>
      <c r="K55" s="286"/>
      <c r="L55" s="286"/>
      <c r="M55" s="286"/>
      <c r="N55" s="286"/>
      <c r="O55" s="286"/>
      <c r="P55" s="286"/>
      <c r="Q55" s="286"/>
      <c r="R55" s="286"/>
      <c r="S55" s="286"/>
      <c r="T55" s="286"/>
      <c r="U55" s="286"/>
    </row>
    <row r="56" spans="1:35" s="287" customFormat="1" ht="46.5" x14ac:dyDescent="0.35">
      <c r="A56" s="289"/>
      <c r="B56" s="289"/>
      <c r="C56" s="291" t="s">
        <v>60</v>
      </c>
      <c r="D56" s="301"/>
      <c r="E56" s="41"/>
      <c r="F56" s="286"/>
      <c r="G56" s="286"/>
      <c r="H56" s="286"/>
      <c r="I56" s="286"/>
      <c r="J56" s="286"/>
      <c r="K56" s="286"/>
      <c r="L56" s="286"/>
      <c r="M56" s="286"/>
      <c r="N56" s="286"/>
      <c r="O56" s="286"/>
      <c r="P56" s="286"/>
      <c r="Q56" s="286"/>
      <c r="R56" s="286"/>
      <c r="S56" s="286"/>
      <c r="T56" s="286"/>
      <c r="U56" s="286"/>
    </row>
    <row r="57" spans="1:35" s="287" customFormat="1" ht="46.5" x14ac:dyDescent="0.35">
      <c r="A57" s="289"/>
      <c r="B57" s="289"/>
      <c r="C57" s="291" t="s">
        <v>62</v>
      </c>
      <c r="D57" s="301"/>
      <c r="E57" s="41"/>
      <c r="F57" s="286"/>
      <c r="G57" s="286"/>
      <c r="H57" s="286"/>
      <c r="I57" s="286"/>
      <c r="J57" s="286"/>
      <c r="K57" s="286"/>
      <c r="L57" s="286"/>
      <c r="M57" s="286"/>
      <c r="N57" s="286"/>
      <c r="O57" s="286"/>
      <c r="P57" s="286"/>
      <c r="Q57" s="286"/>
      <c r="R57" s="286"/>
      <c r="S57" s="286"/>
      <c r="T57" s="286"/>
      <c r="U57" s="286"/>
    </row>
    <row r="58" spans="1:35" s="287" customFormat="1" ht="30.2" customHeight="1" x14ac:dyDescent="0.35">
      <c r="A58" s="283"/>
      <c r="B58" s="283"/>
      <c r="C58" s="288" t="s">
        <v>234</v>
      </c>
      <c r="D58" s="302"/>
      <c r="E58" s="41"/>
      <c r="F58" s="286"/>
      <c r="G58" s="286"/>
      <c r="H58" s="286"/>
      <c r="I58" s="286"/>
      <c r="J58" s="286"/>
      <c r="K58" s="286"/>
      <c r="L58" s="286"/>
      <c r="M58" s="286"/>
      <c r="N58" s="286"/>
      <c r="O58" s="286"/>
      <c r="P58" s="286"/>
      <c r="Q58" s="286"/>
      <c r="R58" s="286"/>
      <c r="S58" s="286"/>
      <c r="T58" s="286"/>
      <c r="U58" s="286"/>
    </row>
    <row r="59" spans="1:35" s="287" customFormat="1" ht="30.2" customHeight="1" x14ac:dyDescent="0.35">
      <c r="A59" s="289"/>
      <c r="B59" s="289"/>
      <c r="C59" s="290" t="s">
        <v>236</v>
      </c>
      <c r="D59" s="301"/>
      <c r="E59" s="41"/>
      <c r="F59" s="286"/>
      <c r="G59" s="286"/>
      <c r="H59" s="286"/>
      <c r="I59" s="286"/>
      <c r="J59" s="286"/>
      <c r="K59" s="286"/>
      <c r="L59" s="286"/>
      <c r="M59" s="286"/>
      <c r="N59" s="286"/>
      <c r="O59" s="286"/>
      <c r="P59" s="286"/>
      <c r="Q59" s="286"/>
      <c r="R59" s="286"/>
      <c r="S59" s="286"/>
      <c r="T59" s="286"/>
      <c r="U59" s="286"/>
    </row>
    <row r="60" spans="1:35" s="287" customFormat="1" ht="46.5" x14ac:dyDescent="0.35">
      <c r="A60" s="289"/>
      <c r="B60" s="289"/>
      <c r="C60" s="291" t="s">
        <v>251</v>
      </c>
      <c r="D60" s="301"/>
      <c r="E60" s="41"/>
      <c r="F60" s="286"/>
      <c r="G60" s="286"/>
      <c r="H60" s="286"/>
      <c r="I60" s="286"/>
      <c r="J60" s="286"/>
      <c r="K60" s="286"/>
      <c r="L60" s="286"/>
      <c r="M60" s="286"/>
      <c r="N60" s="286"/>
      <c r="O60" s="286"/>
      <c r="P60" s="286"/>
      <c r="Q60" s="286"/>
      <c r="R60" s="286"/>
      <c r="S60" s="286"/>
      <c r="T60" s="286"/>
      <c r="U60" s="286"/>
    </row>
    <row r="61" spans="1:35" s="287" customFormat="1" ht="30.2" customHeight="1" x14ac:dyDescent="0.35">
      <c r="A61" s="283"/>
      <c r="B61" s="283"/>
      <c r="C61" s="288" t="s">
        <v>64</v>
      </c>
      <c r="D61" s="302"/>
      <c r="E61" s="41"/>
      <c r="F61" s="286"/>
      <c r="G61" s="286"/>
      <c r="H61" s="286"/>
      <c r="I61" s="286"/>
      <c r="J61" s="286"/>
      <c r="K61" s="286"/>
      <c r="L61" s="286"/>
      <c r="M61" s="286"/>
      <c r="N61" s="286"/>
      <c r="O61" s="286"/>
      <c r="P61" s="286"/>
      <c r="Q61" s="286"/>
      <c r="R61" s="286"/>
      <c r="S61" s="286"/>
      <c r="T61" s="286"/>
      <c r="U61" s="286"/>
    </row>
    <row r="62" spans="1:35" s="287" customFormat="1" ht="30.2" customHeight="1" x14ac:dyDescent="0.35">
      <c r="A62" s="289"/>
      <c r="B62" s="289"/>
      <c r="C62" s="290" t="s">
        <v>244</v>
      </c>
      <c r="D62" s="301"/>
      <c r="E62" s="41"/>
      <c r="F62" s="286"/>
      <c r="G62" s="286"/>
      <c r="H62" s="286"/>
      <c r="I62" s="286"/>
      <c r="J62" s="286"/>
      <c r="K62" s="286"/>
      <c r="L62" s="286"/>
      <c r="M62" s="286"/>
      <c r="N62" s="286"/>
      <c r="O62" s="286"/>
      <c r="P62" s="286"/>
      <c r="Q62" s="286"/>
      <c r="R62" s="286"/>
      <c r="S62" s="286"/>
      <c r="T62" s="286"/>
      <c r="U62" s="286"/>
    </row>
    <row r="63" spans="1:35" s="287" customFormat="1" ht="46.5" x14ac:dyDescent="0.35">
      <c r="A63" s="289"/>
      <c r="B63" s="289"/>
      <c r="C63" s="291" t="s">
        <v>67</v>
      </c>
      <c r="D63" s="301"/>
      <c r="E63" s="41"/>
      <c r="F63" s="286"/>
      <c r="G63" s="286"/>
      <c r="H63" s="286"/>
      <c r="I63" s="286"/>
      <c r="J63" s="286"/>
      <c r="K63" s="286"/>
      <c r="L63" s="286"/>
      <c r="M63" s="286"/>
      <c r="N63" s="286"/>
      <c r="O63" s="286"/>
      <c r="P63" s="286"/>
      <c r="Q63" s="286"/>
      <c r="R63" s="286"/>
      <c r="S63" s="286"/>
      <c r="T63" s="286"/>
      <c r="U63" s="286"/>
    </row>
    <row r="64" spans="1:35" s="287" customFormat="1" ht="46.5" x14ac:dyDescent="0.35">
      <c r="A64" s="289"/>
      <c r="B64" s="289"/>
      <c r="C64" s="291" t="s">
        <v>68</v>
      </c>
      <c r="D64" s="301"/>
      <c r="E64" s="41"/>
      <c r="F64" s="286"/>
      <c r="G64" s="286"/>
      <c r="H64" s="286"/>
      <c r="I64" s="286"/>
      <c r="J64" s="286"/>
      <c r="K64" s="286"/>
      <c r="L64" s="286"/>
      <c r="M64" s="286"/>
      <c r="N64" s="286"/>
      <c r="O64" s="286"/>
      <c r="P64" s="286"/>
      <c r="Q64" s="286"/>
      <c r="R64" s="286"/>
      <c r="S64" s="286"/>
      <c r="T64" s="286"/>
      <c r="U64" s="286"/>
    </row>
    <row r="65" spans="1:35" s="287" customFormat="1" ht="46.5" x14ac:dyDescent="0.35">
      <c r="A65" s="289"/>
      <c r="B65" s="289"/>
      <c r="C65" s="291" t="s">
        <v>69</v>
      </c>
      <c r="D65" s="301"/>
      <c r="E65" s="41"/>
      <c r="F65" s="286"/>
      <c r="G65" s="286"/>
      <c r="H65" s="286"/>
      <c r="I65" s="286"/>
      <c r="J65" s="286"/>
      <c r="K65" s="286"/>
      <c r="L65" s="286"/>
      <c r="M65" s="286"/>
      <c r="N65" s="286"/>
      <c r="O65" s="286"/>
      <c r="P65" s="286"/>
      <c r="Q65" s="286"/>
      <c r="R65" s="286"/>
      <c r="S65" s="286"/>
      <c r="T65" s="286"/>
      <c r="U65" s="286"/>
    </row>
    <row r="66" spans="1:35" s="287" customFormat="1" ht="30.2" customHeight="1" x14ac:dyDescent="0.35">
      <c r="A66" s="283"/>
      <c r="B66" s="283"/>
      <c r="C66" s="288" t="s">
        <v>77</v>
      </c>
      <c r="D66" s="302"/>
      <c r="E66" s="41"/>
      <c r="F66" s="286"/>
      <c r="G66" s="286"/>
      <c r="H66" s="286"/>
      <c r="I66" s="286"/>
      <c r="J66" s="286"/>
      <c r="K66" s="286"/>
      <c r="L66" s="286"/>
      <c r="M66" s="286"/>
      <c r="N66" s="286"/>
      <c r="O66" s="286"/>
      <c r="P66" s="286"/>
      <c r="Q66" s="286"/>
      <c r="R66" s="286"/>
      <c r="S66" s="286"/>
      <c r="T66" s="286"/>
      <c r="U66" s="286"/>
    </row>
    <row r="67" spans="1:35" s="287" customFormat="1" ht="46.5" x14ac:dyDescent="0.35">
      <c r="A67" s="289"/>
      <c r="B67" s="289"/>
      <c r="C67" s="291" t="s">
        <v>70</v>
      </c>
      <c r="D67" s="301"/>
      <c r="E67" s="41"/>
      <c r="F67" s="286"/>
      <c r="G67" s="286"/>
      <c r="H67" s="286"/>
      <c r="I67" s="286"/>
      <c r="J67" s="286"/>
      <c r="K67" s="286"/>
      <c r="L67" s="286"/>
      <c r="M67" s="286"/>
      <c r="N67" s="286"/>
      <c r="O67" s="286"/>
      <c r="P67" s="286"/>
      <c r="Q67" s="286"/>
      <c r="R67" s="286"/>
      <c r="S67" s="286"/>
      <c r="T67" s="286"/>
      <c r="U67" s="286"/>
    </row>
    <row r="68" spans="1:35" s="287" customFormat="1" ht="69.75" x14ac:dyDescent="0.35">
      <c r="A68" s="289"/>
      <c r="B68" s="289"/>
      <c r="C68" s="291" t="s">
        <v>71</v>
      </c>
      <c r="D68" s="301"/>
      <c r="E68" s="41"/>
      <c r="F68" s="286"/>
      <c r="G68" s="286"/>
      <c r="H68" s="286"/>
      <c r="I68" s="286"/>
      <c r="J68" s="286"/>
      <c r="K68" s="286"/>
      <c r="L68" s="286"/>
      <c r="M68" s="286"/>
      <c r="N68" s="286"/>
      <c r="O68" s="286"/>
      <c r="P68" s="286"/>
      <c r="Q68" s="286"/>
      <c r="R68" s="286"/>
      <c r="S68" s="286"/>
      <c r="T68" s="286"/>
      <c r="U68" s="286"/>
    </row>
    <row r="69" spans="1:35" s="287" customFormat="1" ht="46.5" x14ac:dyDescent="0.35">
      <c r="A69" s="289"/>
      <c r="B69" s="289"/>
      <c r="C69" s="290" t="s">
        <v>81</v>
      </c>
      <c r="D69" s="301"/>
      <c r="E69" s="41"/>
      <c r="F69" s="286"/>
      <c r="G69" s="286"/>
      <c r="H69" s="286"/>
      <c r="I69" s="286"/>
      <c r="J69" s="286"/>
      <c r="K69" s="286"/>
      <c r="L69" s="286"/>
      <c r="M69" s="286"/>
      <c r="N69" s="286"/>
      <c r="O69" s="286"/>
      <c r="P69" s="286"/>
      <c r="Q69" s="286"/>
      <c r="R69" s="286"/>
      <c r="S69" s="286"/>
      <c r="T69" s="286"/>
      <c r="U69" s="286"/>
    </row>
    <row r="70" spans="1:35" ht="20.25" x14ac:dyDescent="0.3">
      <c r="A70" s="21"/>
      <c r="B70" s="21"/>
      <c r="C70" s="21"/>
      <c r="D70" s="303"/>
      <c r="E70" s="41"/>
      <c r="F70" s="261"/>
      <c r="G70" s="261"/>
      <c r="H70" s="261"/>
      <c r="I70" s="261"/>
      <c r="J70" s="261"/>
      <c r="K70" s="261"/>
      <c r="L70" s="261"/>
      <c r="M70" s="261"/>
      <c r="N70" s="261"/>
      <c r="O70" s="261"/>
      <c r="P70" s="261"/>
      <c r="Q70" s="261"/>
      <c r="R70" s="261"/>
      <c r="S70" s="261"/>
      <c r="T70" s="261"/>
      <c r="U70" s="261"/>
    </row>
    <row r="71" spans="1:35" ht="66.75" customHeight="1" x14ac:dyDescent="0.25">
      <c r="A71" s="921" t="s">
        <v>111</v>
      </c>
      <c r="B71" s="921"/>
      <c r="C71" s="921"/>
      <c r="D71" s="305" t="s">
        <v>243</v>
      </c>
      <c r="E71" s="4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row>
    <row r="72" spans="1:35" s="294" customFormat="1" ht="30.2" customHeight="1" x14ac:dyDescent="0.35">
      <c r="A72" s="283"/>
      <c r="B72" s="283"/>
      <c r="C72" s="288" t="s">
        <v>84</v>
      </c>
      <c r="D72" s="307">
        <f>COUNTA(D73:D81)</f>
        <v>0</v>
      </c>
      <c r="E72" s="41"/>
      <c r="F72" s="293"/>
      <c r="G72" s="293"/>
      <c r="H72" s="293"/>
      <c r="I72" s="293"/>
      <c r="J72" s="293"/>
      <c r="K72" s="293"/>
      <c r="L72" s="293"/>
      <c r="M72" s="293"/>
      <c r="N72" s="293"/>
      <c r="O72" s="293"/>
      <c r="P72" s="293"/>
      <c r="Q72" s="293"/>
      <c r="R72" s="293"/>
      <c r="S72" s="293"/>
    </row>
    <row r="73" spans="1:35" s="294" customFormat="1" ht="46.5" x14ac:dyDescent="0.35">
      <c r="A73" s="276"/>
      <c r="B73" s="276"/>
      <c r="C73" s="290" t="s">
        <v>85</v>
      </c>
      <c r="D73" s="301"/>
      <c r="E73" s="41"/>
      <c r="F73" s="293"/>
      <c r="G73" s="293"/>
      <c r="H73" s="293"/>
      <c r="I73" s="293"/>
      <c r="J73" s="293"/>
      <c r="K73" s="293"/>
      <c r="L73" s="293"/>
      <c r="M73" s="293"/>
      <c r="N73" s="293"/>
      <c r="O73" s="293"/>
      <c r="P73" s="293"/>
      <c r="Q73" s="293"/>
      <c r="R73" s="293"/>
      <c r="S73" s="293"/>
    </row>
    <row r="74" spans="1:35" s="294" customFormat="1" ht="30.2" customHeight="1" x14ac:dyDescent="0.35">
      <c r="A74" s="283"/>
      <c r="B74" s="283"/>
      <c r="C74" s="288" t="s">
        <v>89</v>
      </c>
      <c r="D74" s="304"/>
      <c r="E74" s="41"/>
      <c r="F74" s="293"/>
      <c r="G74" s="293"/>
      <c r="H74" s="293"/>
      <c r="I74" s="293"/>
      <c r="J74" s="293"/>
      <c r="K74" s="293"/>
      <c r="L74" s="293"/>
      <c r="M74" s="293"/>
      <c r="N74" s="293"/>
      <c r="O74" s="293"/>
      <c r="P74" s="293"/>
      <c r="Q74" s="293"/>
      <c r="R74" s="293"/>
      <c r="S74" s="293"/>
    </row>
    <row r="75" spans="1:35" s="294" customFormat="1" ht="46.5" x14ac:dyDescent="0.35">
      <c r="A75" s="289"/>
      <c r="B75" s="289"/>
      <c r="C75" s="291" t="s">
        <v>90</v>
      </c>
      <c r="D75" s="301"/>
      <c r="E75" s="41"/>
      <c r="F75" s="293"/>
      <c r="G75" s="293"/>
      <c r="H75" s="293"/>
      <c r="I75" s="293"/>
      <c r="J75" s="293"/>
      <c r="K75" s="293"/>
      <c r="L75" s="293"/>
      <c r="M75" s="293"/>
      <c r="N75" s="293"/>
      <c r="O75" s="293"/>
      <c r="P75" s="293"/>
      <c r="Q75" s="293"/>
      <c r="R75" s="293"/>
      <c r="S75" s="293"/>
    </row>
    <row r="76" spans="1:35" s="294" customFormat="1" ht="30.2" customHeight="1" x14ac:dyDescent="0.35">
      <c r="A76" s="283"/>
      <c r="B76" s="283"/>
      <c r="C76" s="288" t="s">
        <v>99</v>
      </c>
      <c r="D76" s="304"/>
      <c r="E76" s="41"/>
      <c r="F76" s="293"/>
      <c r="G76" s="293"/>
      <c r="H76" s="293"/>
      <c r="I76" s="293"/>
      <c r="J76" s="293"/>
      <c r="K76" s="293"/>
      <c r="L76" s="293"/>
      <c r="M76" s="293"/>
      <c r="N76" s="293"/>
      <c r="O76" s="293"/>
      <c r="P76" s="293"/>
      <c r="Q76" s="293"/>
      <c r="R76" s="293"/>
      <c r="S76" s="293"/>
    </row>
    <row r="77" spans="1:35" s="294" customFormat="1" ht="78" customHeight="1" x14ac:dyDescent="0.35">
      <c r="A77" s="289"/>
      <c r="B77" s="289"/>
      <c r="C77" s="290" t="s">
        <v>102</v>
      </c>
      <c r="D77" s="301"/>
      <c r="E77" s="41"/>
      <c r="F77" s="293"/>
      <c r="G77" s="293"/>
      <c r="H77" s="293"/>
      <c r="I77" s="293"/>
      <c r="J77" s="293"/>
      <c r="K77" s="293"/>
      <c r="L77" s="293"/>
      <c r="M77" s="293"/>
      <c r="N77" s="293"/>
      <c r="O77" s="293"/>
      <c r="P77" s="293"/>
      <c r="Q77" s="293"/>
      <c r="R77" s="293"/>
      <c r="S77" s="293"/>
    </row>
    <row r="78" spans="1:35" s="294" customFormat="1" ht="30.2" customHeight="1" x14ac:dyDescent="0.35">
      <c r="A78" s="283"/>
      <c r="B78" s="283"/>
      <c r="C78" s="288" t="s">
        <v>101</v>
      </c>
      <c r="D78" s="304"/>
      <c r="E78" s="41"/>
      <c r="F78" s="293"/>
      <c r="G78" s="293"/>
      <c r="H78" s="293"/>
      <c r="I78" s="293"/>
      <c r="J78" s="293"/>
      <c r="K78" s="293"/>
      <c r="L78" s="293"/>
      <c r="M78" s="293"/>
      <c r="N78" s="293"/>
      <c r="O78" s="293"/>
      <c r="P78" s="293"/>
      <c r="Q78" s="293"/>
      <c r="R78" s="293"/>
      <c r="S78" s="293"/>
    </row>
    <row r="79" spans="1:35" s="294" customFormat="1" ht="69.75" x14ac:dyDescent="0.35">
      <c r="A79" s="289"/>
      <c r="B79" s="289"/>
      <c r="C79" s="290" t="s">
        <v>252</v>
      </c>
      <c r="D79" s="301"/>
      <c r="E79" s="41"/>
      <c r="F79" s="293"/>
      <c r="G79" s="293"/>
      <c r="H79" s="293"/>
      <c r="I79" s="293"/>
      <c r="J79" s="293"/>
      <c r="K79" s="293"/>
      <c r="L79" s="293"/>
      <c r="M79" s="293"/>
      <c r="N79" s="293"/>
      <c r="O79" s="293"/>
      <c r="P79" s="293"/>
      <c r="Q79" s="293"/>
      <c r="R79" s="293"/>
      <c r="S79" s="293"/>
    </row>
    <row r="80" spans="1:35" s="294" customFormat="1" ht="30.2" customHeight="1" x14ac:dyDescent="0.35">
      <c r="A80" s="283"/>
      <c r="B80" s="283"/>
      <c r="C80" s="288" t="s">
        <v>105</v>
      </c>
      <c r="D80" s="304"/>
      <c r="E80" s="41"/>
      <c r="F80" s="293"/>
      <c r="G80" s="293"/>
      <c r="H80" s="293"/>
      <c r="I80" s="293"/>
      <c r="J80" s="293"/>
      <c r="K80" s="293"/>
      <c r="L80" s="293"/>
      <c r="M80" s="293"/>
      <c r="N80" s="293"/>
      <c r="O80" s="293"/>
      <c r="P80" s="293"/>
      <c r="Q80" s="293"/>
      <c r="R80" s="293"/>
      <c r="S80" s="293"/>
    </row>
    <row r="81" spans="1:35" s="294" customFormat="1" ht="69.75" x14ac:dyDescent="0.35">
      <c r="A81" s="289"/>
      <c r="B81" s="289"/>
      <c r="C81" s="290" t="s">
        <v>104</v>
      </c>
      <c r="D81" s="301"/>
      <c r="E81" s="41"/>
      <c r="F81" s="293"/>
      <c r="G81" s="293"/>
      <c r="H81" s="293"/>
      <c r="I81" s="293"/>
      <c r="J81" s="293"/>
      <c r="K81" s="293"/>
      <c r="L81" s="293"/>
      <c r="M81" s="293"/>
      <c r="N81" s="293"/>
      <c r="O81" s="293"/>
      <c r="P81" s="293"/>
      <c r="Q81" s="293"/>
      <c r="R81" s="293"/>
      <c r="S81" s="293"/>
    </row>
    <row r="82" spans="1:35" x14ac:dyDescent="0.25">
      <c r="A82" s="21"/>
      <c r="B82" s="21"/>
      <c r="C82" s="21"/>
      <c r="D82" s="21"/>
      <c r="E82" s="4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row>
    <row r="83" spans="1:35" x14ac:dyDescent="0.25">
      <c r="A83" s="41"/>
      <c r="B83" s="41"/>
      <c r="C83" s="41"/>
      <c r="D83" s="41"/>
      <c r="E83" s="4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row>
    <row r="84" spans="1:35"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row>
    <row r="85" spans="1:35"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row>
    <row r="86" spans="1:35"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row>
    <row r="87" spans="1:35"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row>
    <row r="88" spans="1:35"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row>
    <row r="89" spans="1:35"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row>
    <row r="90" spans="1:35"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row>
    <row r="91" spans="1:35"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row>
    <row r="92" spans="1:35"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row>
    <row r="93" spans="1:35"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row>
    <row r="94" spans="1:35"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row>
    <row r="95" spans="1:35"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row>
    <row r="96" spans="1:35"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row>
  </sheetData>
  <sheetProtection selectLockedCells="1"/>
  <mergeCells count="11">
    <mergeCell ref="A71:C71"/>
    <mergeCell ref="B11:B19"/>
    <mergeCell ref="A22:B23"/>
    <mergeCell ref="A24:B26"/>
    <mergeCell ref="A8:A21"/>
    <mergeCell ref="D2:D3"/>
    <mergeCell ref="A28:C28"/>
    <mergeCell ref="A4:C4"/>
    <mergeCell ref="A51:C51"/>
    <mergeCell ref="A5:B7"/>
    <mergeCell ref="A2:C3"/>
  </mergeCells>
  <conditionalFormatting sqref="D5:D7">
    <cfRule type="cellIs" dxfId="101" priority="8" operator="equal">
      <formula>"Acid"</formula>
    </cfRule>
  </conditionalFormatting>
  <conditionalFormatting sqref="D7:D21">
    <cfRule type="cellIs" dxfId="100" priority="7" operator="equal">
      <formula>"Low Moisture"</formula>
    </cfRule>
  </conditionalFormatting>
  <conditionalFormatting sqref="D9:D10">
    <cfRule type="cellIs" dxfId="99" priority="6" operator="equal">
      <formula>"Kill Step"</formula>
    </cfRule>
  </conditionalFormatting>
  <printOptions horizontalCentered="1" verticalCentered="1"/>
  <pageMargins left="0" right="0" top="0" bottom="0" header="0.5" footer="0.05"/>
  <pageSetup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
  <sheetViews>
    <sheetView workbookViewId="0">
      <selection activeCell="D1" sqref="D1"/>
    </sheetView>
  </sheetViews>
  <sheetFormatPr defaultRowHeight="15" x14ac:dyDescent="0.25"/>
  <sheetData>
    <row r="1" spans="1:4" ht="33.75" x14ac:dyDescent="0.5">
      <c r="D1" s="330" t="s">
        <v>270</v>
      </c>
    </row>
    <row r="5" spans="1:4" x14ac:dyDescent="0.25">
      <c r="A5" s="120" t="s">
        <v>274</v>
      </c>
      <c r="C5" s="5" t="s">
        <v>276</v>
      </c>
    </row>
    <row r="6" spans="1:4" x14ac:dyDescent="0.25">
      <c r="C6" s="5"/>
    </row>
    <row r="7" spans="1:4" x14ac:dyDescent="0.25">
      <c r="C7" s="5"/>
    </row>
    <row r="8" spans="1:4" x14ac:dyDescent="0.25">
      <c r="C8" s="5"/>
    </row>
    <row r="9" spans="1:4" x14ac:dyDescent="0.25">
      <c r="C9" s="5"/>
    </row>
    <row r="10" spans="1:4" x14ac:dyDescent="0.25">
      <c r="C10" s="5"/>
    </row>
    <row r="11" spans="1:4" x14ac:dyDescent="0.25">
      <c r="C11" s="5"/>
    </row>
    <row r="12" spans="1:4" x14ac:dyDescent="0.25">
      <c r="C12" s="5"/>
    </row>
    <row r="13" spans="1:4" x14ac:dyDescent="0.25">
      <c r="C13" s="5"/>
    </row>
    <row r="14" spans="1:4" x14ac:dyDescent="0.25">
      <c r="C14" s="5"/>
    </row>
    <row r="15" spans="1:4" x14ac:dyDescent="0.25">
      <c r="C15" s="5"/>
    </row>
    <row r="16" spans="1:4" x14ac:dyDescent="0.25">
      <c r="A16" s="120" t="s">
        <v>273</v>
      </c>
      <c r="C16" s="5" t="s">
        <v>276</v>
      </c>
    </row>
    <row r="17" spans="1:3" x14ac:dyDescent="0.25">
      <c r="C17" s="5"/>
    </row>
    <row r="18" spans="1:3" x14ac:dyDescent="0.25">
      <c r="C18" s="5"/>
    </row>
    <row r="19" spans="1:3" x14ac:dyDescent="0.25">
      <c r="C19" s="5"/>
    </row>
    <row r="20" spans="1:3" x14ac:dyDescent="0.25">
      <c r="C20" s="5"/>
    </row>
    <row r="21" spans="1:3" x14ac:dyDescent="0.25">
      <c r="C21" s="5"/>
    </row>
    <row r="22" spans="1:3" x14ac:dyDescent="0.25">
      <c r="C22" s="5"/>
    </row>
    <row r="23" spans="1:3" x14ac:dyDescent="0.25">
      <c r="C23" s="5"/>
    </row>
    <row r="24" spans="1:3" x14ac:dyDescent="0.25">
      <c r="C24" s="5"/>
    </row>
    <row r="25" spans="1:3" x14ac:dyDescent="0.25">
      <c r="A25" s="120" t="s">
        <v>275</v>
      </c>
      <c r="C25" s="5" t="s">
        <v>276</v>
      </c>
    </row>
  </sheetData>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H73"/>
  <sheetViews>
    <sheetView topLeftCell="A2" zoomScaleNormal="100" workbookViewId="0">
      <selection activeCell="B10" sqref="B10"/>
    </sheetView>
  </sheetViews>
  <sheetFormatPr defaultColWidth="9.140625" defaultRowHeight="15" x14ac:dyDescent="0.25"/>
  <cols>
    <col min="1" max="1" width="6.7109375" style="120" customWidth="1"/>
    <col min="2" max="2" width="42.5703125" style="120" customWidth="1"/>
    <col min="3" max="8" width="18.7109375" style="120" customWidth="1"/>
    <col min="9" max="16384" width="9.140625" style="120"/>
  </cols>
  <sheetData>
    <row r="1" spans="1:8" ht="37.5" thickTop="1" thickBot="1" x14ac:dyDescent="0.6">
      <c r="A1" s="936" t="s">
        <v>284</v>
      </c>
      <c r="B1" s="937"/>
      <c r="C1" s="937"/>
      <c r="D1" s="937"/>
      <c r="E1" s="937"/>
      <c r="F1" s="937"/>
      <c r="G1" s="937"/>
      <c r="H1" s="938"/>
    </row>
    <row r="2" spans="1:8" ht="16.5" thickTop="1" thickBot="1" x14ac:dyDescent="0.3">
      <c r="D2" s="336"/>
      <c r="E2" s="336"/>
      <c r="F2" s="336"/>
      <c r="G2" s="336"/>
      <c r="H2" s="336"/>
    </row>
    <row r="3" spans="1:8" ht="18" customHeight="1" thickTop="1" thickBot="1" x14ac:dyDescent="0.3">
      <c r="A3" s="340" t="s">
        <v>285</v>
      </c>
      <c r="B3" s="341" t="s">
        <v>287</v>
      </c>
      <c r="D3" s="336"/>
      <c r="E3" s="336"/>
      <c r="F3" s="336"/>
      <c r="G3" s="336"/>
      <c r="H3" s="336"/>
    </row>
    <row r="4" spans="1:8" ht="18" customHeight="1" x14ac:dyDescent="0.25">
      <c r="A4" s="342">
        <f>IF(B4&gt;0,1," ")</f>
        <v>1</v>
      </c>
      <c r="B4" s="343" t="s">
        <v>235</v>
      </c>
      <c r="D4" s="336"/>
      <c r="E4" s="336"/>
      <c r="F4" s="336"/>
      <c r="G4" s="336"/>
      <c r="H4" s="336"/>
    </row>
    <row r="5" spans="1:8" ht="18" customHeight="1" x14ac:dyDescent="0.25">
      <c r="A5" s="344">
        <f>IF(B5&gt;0,A4+1," ")</f>
        <v>2</v>
      </c>
      <c r="B5" s="345" t="s">
        <v>288</v>
      </c>
      <c r="D5" s="336"/>
      <c r="E5" s="336"/>
      <c r="F5" s="336"/>
      <c r="G5" s="336"/>
      <c r="H5" s="336"/>
    </row>
    <row r="6" spans="1:8" ht="18" customHeight="1" thickBot="1" x14ac:dyDescent="0.3">
      <c r="A6" s="346">
        <f>IF(B6&gt;0,A5+1," ")</f>
        <v>3</v>
      </c>
      <c r="B6" s="347" t="s">
        <v>289</v>
      </c>
      <c r="D6" s="336"/>
      <c r="E6" s="336"/>
      <c r="F6" s="336"/>
      <c r="G6" s="336"/>
      <c r="H6" s="336"/>
    </row>
    <row r="7" spans="1:8" ht="16.5" thickTop="1" thickBot="1" x14ac:dyDescent="0.3">
      <c r="D7" s="336"/>
      <c r="E7" s="336"/>
      <c r="F7" s="336"/>
      <c r="G7" s="336"/>
      <c r="H7" s="336"/>
    </row>
    <row r="8" spans="1:8" s="2" customFormat="1" ht="30.2" customHeight="1" thickBot="1" x14ac:dyDescent="0.3">
      <c r="A8" s="935" t="s">
        <v>286</v>
      </c>
      <c r="B8" s="935"/>
      <c r="C8" s="935" t="str">
        <f>IF(B4&gt;0,B4," ")</f>
        <v>Food Safety</v>
      </c>
      <c r="D8" s="935"/>
      <c r="E8" s="935" t="str">
        <f>IF(B5&gt;0,B5," ")</f>
        <v>Supply Quality</v>
      </c>
      <c r="F8" s="935"/>
      <c r="G8" s="935" t="str">
        <f>IF(B6&gt;0,B6," ")</f>
        <v>Procurement</v>
      </c>
      <c r="H8" s="935"/>
    </row>
    <row r="9" spans="1:8" s="2" customFormat="1" ht="30.2" customHeight="1" thickBot="1" x14ac:dyDescent="0.3">
      <c r="A9" s="353" t="s">
        <v>285</v>
      </c>
      <c r="B9" s="353" t="s">
        <v>196</v>
      </c>
      <c r="C9" s="353" t="str">
        <f>IF(C8=" "," ","Initial")</f>
        <v>Initial</v>
      </c>
      <c r="D9" s="353" t="str">
        <f>IF(C8=" "," ","Date")</f>
        <v>Date</v>
      </c>
      <c r="E9" s="353" t="str">
        <f>IF(E8=" "," ","Initial")</f>
        <v>Initial</v>
      </c>
      <c r="F9" s="353" t="str">
        <f>IF(E8=" "," ","Date")</f>
        <v>Date</v>
      </c>
      <c r="G9" s="353" t="str">
        <f>IF(G8=" "," ","Initial")</f>
        <v>Initial</v>
      </c>
      <c r="H9" s="353" t="str">
        <f>IF(G8=" "," ","Date")</f>
        <v>Date</v>
      </c>
    </row>
    <row r="10" spans="1:8" ht="39.950000000000003" customHeight="1" thickTop="1" x14ac:dyDescent="0.25">
      <c r="A10" s="339" t="str">
        <f>IF(B10&gt;0,1," ")</f>
        <v xml:space="preserve"> </v>
      </c>
      <c r="B10" s="337"/>
      <c r="C10" s="348"/>
      <c r="D10" s="350"/>
      <c r="E10" s="348"/>
      <c r="F10" s="350"/>
      <c r="G10" s="348"/>
      <c r="H10" s="350"/>
    </row>
    <row r="11" spans="1:8" ht="39.950000000000003" customHeight="1" x14ac:dyDescent="0.25">
      <c r="A11" s="349" t="str">
        <f t="shared" ref="A11:A34" si="0">IF(B11&gt;0,A10+1," ")</f>
        <v xml:space="preserve"> </v>
      </c>
      <c r="B11" s="338"/>
      <c r="C11" s="351"/>
      <c r="D11" s="352"/>
      <c r="E11" s="351"/>
      <c r="F11" s="352"/>
      <c r="G11" s="351"/>
      <c r="H11" s="352"/>
    </row>
    <row r="12" spans="1:8" ht="39.950000000000003" customHeight="1" x14ac:dyDescent="0.25">
      <c r="A12" s="339" t="str">
        <f t="shared" si="0"/>
        <v xml:space="preserve"> </v>
      </c>
      <c r="B12" s="337"/>
      <c r="C12" s="348"/>
      <c r="D12" s="350"/>
      <c r="E12" s="348"/>
      <c r="F12" s="350"/>
      <c r="G12" s="348"/>
      <c r="H12" s="350"/>
    </row>
    <row r="13" spans="1:8" ht="39.950000000000003" customHeight="1" x14ac:dyDescent="0.25">
      <c r="A13" s="349" t="str">
        <f t="shared" si="0"/>
        <v xml:space="preserve"> </v>
      </c>
      <c r="B13" s="338"/>
      <c r="C13" s="351"/>
      <c r="D13" s="352"/>
      <c r="E13" s="351"/>
      <c r="F13" s="352"/>
      <c r="G13" s="351"/>
      <c r="H13" s="352"/>
    </row>
    <row r="14" spans="1:8" ht="39.950000000000003" customHeight="1" x14ac:dyDescent="0.25">
      <c r="A14" s="339" t="str">
        <f t="shared" si="0"/>
        <v xml:space="preserve"> </v>
      </c>
      <c r="B14" s="337"/>
      <c r="C14" s="348"/>
      <c r="D14" s="350"/>
      <c r="E14" s="348"/>
      <c r="F14" s="350"/>
      <c r="G14" s="348"/>
      <c r="H14" s="350"/>
    </row>
    <row r="15" spans="1:8" ht="39.950000000000003" customHeight="1" x14ac:dyDescent="0.25">
      <c r="A15" s="349" t="str">
        <f t="shared" si="0"/>
        <v xml:space="preserve"> </v>
      </c>
      <c r="B15" s="338"/>
      <c r="C15" s="351"/>
      <c r="D15" s="352"/>
      <c r="E15" s="351"/>
      <c r="F15" s="352"/>
      <c r="G15" s="351"/>
      <c r="H15" s="352"/>
    </row>
    <row r="16" spans="1:8" ht="39.950000000000003" customHeight="1" x14ac:dyDescent="0.25">
      <c r="A16" s="339" t="str">
        <f t="shared" si="0"/>
        <v xml:space="preserve"> </v>
      </c>
      <c r="B16" s="337"/>
      <c r="C16" s="348"/>
      <c r="D16" s="350"/>
      <c r="E16" s="348"/>
      <c r="F16" s="350"/>
      <c r="G16" s="348"/>
      <c r="H16" s="350"/>
    </row>
    <row r="17" spans="1:8" ht="39.950000000000003" customHeight="1" x14ac:dyDescent="0.25">
      <c r="A17" s="349" t="str">
        <f t="shared" si="0"/>
        <v xml:space="preserve"> </v>
      </c>
      <c r="B17" s="338"/>
      <c r="C17" s="351"/>
      <c r="D17" s="352"/>
      <c r="E17" s="351"/>
      <c r="F17" s="352"/>
      <c r="G17" s="351"/>
      <c r="H17" s="352"/>
    </row>
    <row r="18" spans="1:8" ht="39.950000000000003" customHeight="1" x14ac:dyDescent="0.25">
      <c r="A18" s="339" t="str">
        <f t="shared" si="0"/>
        <v xml:space="preserve"> </v>
      </c>
      <c r="B18" s="337"/>
      <c r="C18" s="348"/>
      <c r="D18" s="350"/>
      <c r="E18" s="348"/>
      <c r="F18" s="350"/>
      <c r="G18" s="348"/>
      <c r="H18" s="350"/>
    </row>
    <row r="19" spans="1:8" ht="39.950000000000003" customHeight="1" x14ac:dyDescent="0.25">
      <c r="A19" s="349" t="str">
        <f t="shared" si="0"/>
        <v xml:space="preserve"> </v>
      </c>
      <c r="B19" s="338"/>
      <c r="C19" s="351"/>
      <c r="D19" s="352"/>
      <c r="E19" s="351"/>
      <c r="F19" s="352"/>
      <c r="G19" s="351"/>
      <c r="H19" s="352"/>
    </row>
    <row r="20" spans="1:8" ht="39.950000000000003" customHeight="1" x14ac:dyDescent="0.25">
      <c r="A20" s="339" t="str">
        <f t="shared" si="0"/>
        <v xml:space="preserve"> </v>
      </c>
      <c r="B20" s="337"/>
      <c r="C20" s="348"/>
      <c r="D20" s="350"/>
      <c r="E20" s="348"/>
      <c r="F20" s="350"/>
      <c r="G20" s="348"/>
      <c r="H20" s="350"/>
    </row>
    <row r="21" spans="1:8" ht="39.950000000000003" customHeight="1" x14ac:dyDescent="0.25">
      <c r="A21" s="349" t="str">
        <f t="shared" si="0"/>
        <v xml:space="preserve"> </v>
      </c>
      <c r="B21" s="338"/>
      <c r="C21" s="351"/>
      <c r="D21" s="352"/>
      <c r="E21" s="351"/>
      <c r="F21" s="352"/>
      <c r="G21" s="351"/>
      <c r="H21" s="352"/>
    </row>
    <row r="22" spans="1:8" ht="39.950000000000003" customHeight="1" x14ac:dyDescent="0.25">
      <c r="A22" s="339" t="str">
        <f t="shared" si="0"/>
        <v xml:space="preserve"> </v>
      </c>
      <c r="B22" s="337"/>
      <c r="C22" s="348"/>
      <c r="D22" s="350"/>
      <c r="E22" s="348"/>
      <c r="F22" s="350"/>
      <c r="G22" s="348"/>
      <c r="H22" s="350"/>
    </row>
    <row r="23" spans="1:8" ht="39.950000000000003" customHeight="1" x14ac:dyDescent="0.25">
      <c r="A23" s="349" t="str">
        <f t="shared" si="0"/>
        <v xml:space="preserve"> </v>
      </c>
      <c r="B23" s="338"/>
      <c r="C23" s="351"/>
      <c r="D23" s="352"/>
      <c r="E23" s="351"/>
      <c r="F23" s="352"/>
      <c r="G23" s="351"/>
      <c r="H23" s="352"/>
    </row>
    <row r="24" spans="1:8" ht="39.950000000000003" customHeight="1" x14ac:dyDescent="0.25">
      <c r="A24" s="339" t="str">
        <f t="shared" si="0"/>
        <v xml:space="preserve"> </v>
      </c>
      <c r="B24" s="337"/>
      <c r="C24" s="348"/>
      <c r="D24" s="350"/>
      <c r="E24" s="348"/>
      <c r="F24" s="350"/>
      <c r="G24" s="348"/>
      <c r="H24" s="350"/>
    </row>
    <row r="25" spans="1:8" ht="39.950000000000003" customHeight="1" x14ac:dyDescent="0.25">
      <c r="A25" s="349" t="str">
        <f t="shared" si="0"/>
        <v xml:space="preserve"> </v>
      </c>
      <c r="B25" s="338"/>
      <c r="C25" s="351"/>
      <c r="D25" s="352"/>
      <c r="E25" s="351"/>
      <c r="F25" s="352"/>
      <c r="G25" s="351"/>
      <c r="H25" s="352"/>
    </row>
    <row r="26" spans="1:8" ht="39.950000000000003" customHeight="1" x14ac:dyDescent="0.25">
      <c r="A26" s="339" t="str">
        <f t="shared" si="0"/>
        <v xml:space="preserve"> </v>
      </c>
      <c r="B26" s="337"/>
      <c r="C26" s="348"/>
      <c r="D26" s="350"/>
      <c r="E26" s="348"/>
      <c r="F26" s="350"/>
      <c r="G26" s="348"/>
      <c r="H26" s="350"/>
    </row>
    <row r="27" spans="1:8" ht="39.950000000000003" customHeight="1" x14ac:dyDescent="0.25">
      <c r="A27" s="349" t="str">
        <f t="shared" si="0"/>
        <v xml:space="preserve"> </v>
      </c>
      <c r="B27" s="338"/>
      <c r="C27" s="351"/>
      <c r="D27" s="352"/>
      <c r="E27" s="351"/>
      <c r="F27" s="352"/>
      <c r="G27" s="351"/>
      <c r="H27" s="352"/>
    </row>
    <row r="28" spans="1:8" ht="39.950000000000003" customHeight="1" x14ac:dyDescent="0.25">
      <c r="A28" s="339" t="str">
        <f t="shared" si="0"/>
        <v xml:space="preserve"> </v>
      </c>
      <c r="B28" s="337"/>
      <c r="C28" s="348"/>
      <c r="D28" s="350"/>
      <c r="E28" s="348"/>
      <c r="F28" s="350"/>
      <c r="G28" s="348"/>
      <c r="H28" s="350"/>
    </row>
    <row r="29" spans="1:8" ht="39.950000000000003" customHeight="1" x14ac:dyDescent="0.25">
      <c r="A29" s="349" t="str">
        <f t="shared" si="0"/>
        <v xml:space="preserve"> </v>
      </c>
      <c r="B29" s="338"/>
      <c r="C29" s="351"/>
      <c r="D29" s="352"/>
      <c r="E29" s="351"/>
      <c r="F29" s="352"/>
      <c r="G29" s="351"/>
      <c r="H29" s="352"/>
    </row>
    <row r="30" spans="1:8" ht="39.950000000000003" customHeight="1" x14ac:dyDescent="0.25">
      <c r="A30" s="339" t="str">
        <f t="shared" si="0"/>
        <v xml:space="preserve"> </v>
      </c>
      <c r="B30" s="337"/>
      <c r="C30" s="348"/>
      <c r="D30" s="350"/>
      <c r="E30" s="348"/>
      <c r="F30" s="350"/>
      <c r="G30" s="348"/>
      <c r="H30" s="350"/>
    </row>
    <row r="31" spans="1:8" ht="39.950000000000003" customHeight="1" x14ac:dyDescent="0.25">
      <c r="A31" s="349" t="str">
        <f t="shared" si="0"/>
        <v xml:space="preserve"> </v>
      </c>
      <c r="B31" s="338"/>
      <c r="C31" s="351"/>
      <c r="D31" s="352"/>
      <c r="E31" s="351"/>
      <c r="F31" s="352"/>
      <c r="G31" s="351"/>
      <c r="H31" s="352"/>
    </row>
    <row r="32" spans="1:8" ht="39.950000000000003" customHeight="1" x14ac:dyDescent="0.25">
      <c r="A32" s="339" t="str">
        <f t="shared" si="0"/>
        <v xml:space="preserve"> </v>
      </c>
      <c r="B32" s="337"/>
      <c r="C32" s="348"/>
      <c r="D32" s="350"/>
      <c r="E32" s="348"/>
      <c r="F32" s="350"/>
      <c r="G32" s="348"/>
      <c r="H32" s="350"/>
    </row>
    <row r="33" spans="1:8" ht="39.950000000000003" customHeight="1" x14ac:dyDescent="0.25">
      <c r="A33" s="349" t="str">
        <f t="shared" si="0"/>
        <v xml:space="preserve"> </v>
      </c>
      <c r="B33" s="338"/>
      <c r="C33" s="351"/>
      <c r="D33" s="352"/>
      <c r="E33" s="351"/>
      <c r="F33" s="352"/>
      <c r="G33" s="351"/>
      <c r="H33" s="352"/>
    </row>
    <row r="34" spans="1:8" ht="39.950000000000003" customHeight="1" x14ac:dyDescent="0.25">
      <c r="A34" s="339" t="str">
        <f t="shared" si="0"/>
        <v xml:space="preserve"> </v>
      </c>
      <c r="B34" s="337"/>
      <c r="C34" s="348"/>
      <c r="D34" s="350"/>
      <c r="E34" s="348"/>
      <c r="F34" s="350"/>
      <c r="G34" s="348"/>
      <c r="H34" s="350"/>
    </row>
    <row r="60" spans="3:3" ht="28.5" hidden="1" x14ac:dyDescent="0.45">
      <c r="C60" s="331" t="s">
        <v>198</v>
      </c>
    </row>
    <row r="61" spans="3:3" ht="28.5" hidden="1" x14ac:dyDescent="0.45">
      <c r="C61" s="331" t="s">
        <v>199</v>
      </c>
    </row>
    <row r="62" spans="3:3" ht="28.5" hidden="1" x14ac:dyDescent="0.45">
      <c r="C62" s="331" t="s">
        <v>48</v>
      </c>
    </row>
    <row r="63" spans="3:3" ht="28.5" hidden="1" x14ac:dyDescent="0.45">
      <c r="C63" s="331" t="s">
        <v>268</v>
      </c>
    </row>
    <row r="64" spans="3:3" ht="28.5" hidden="1" x14ac:dyDescent="0.45">
      <c r="C64" s="331" t="s">
        <v>202</v>
      </c>
    </row>
    <row r="65" spans="3:3" ht="28.5" hidden="1" x14ac:dyDescent="0.45">
      <c r="C65" s="331" t="s">
        <v>161</v>
      </c>
    </row>
    <row r="66" spans="3:3" ht="28.5" hidden="1" x14ac:dyDescent="0.45">
      <c r="C66" s="331" t="s">
        <v>47</v>
      </c>
    </row>
    <row r="67" spans="3:3" ht="28.5" hidden="1" x14ac:dyDescent="0.45">
      <c r="C67" s="331" t="s">
        <v>131</v>
      </c>
    </row>
    <row r="68" spans="3:3" ht="28.5" hidden="1" x14ac:dyDescent="0.45">
      <c r="C68" s="331" t="s">
        <v>203</v>
      </c>
    </row>
    <row r="69" spans="3:3" ht="28.5" hidden="1" x14ac:dyDescent="0.45">
      <c r="C69" s="331" t="s">
        <v>205</v>
      </c>
    </row>
    <row r="70" spans="3:3" ht="28.5" hidden="1" x14ac:dyDescent="0.45">
      <c r="C70" s="331" t="s">
        <v>204</v>
      </c>
    </row>
    <row r="71" spans="3:3" ht="28.5" hidden="1" x14ac:dyDescent="0.45">
      <c r="C71" s="331" t="s">
        <v>246</v>
      </c>
    </row>
    <row r="72" spans="3:3" ht="28.5" hidden="1" x14ac:dyDescent="0.45">
      <c r="C72" s="331" t="s">
        <v>270</v>
      </c>
    </row>
    <row r="73" spans="3:3" ht="28.5" hidden="1" x14ac:dyDescent="0.45">
      <c r="C73" s="331" t="s">
        <v>277</v>
      </c>
    </row>
  </sheetData>
  <sheetProtection selectLockedCells="1"/>
  <mergeCells count="5">
    <mergeCell ref="G8:H8"/>
    <mergeCell ref="A1:H1"/>
    <mergeCell ref="A8:B8"/>
    <mergeCell ref="C8:D8"/>
    <mergeCell ref="E8:F8"/>
  </mergeCells>
  <dataValidations disablePrompts="1" count="2">
    <dataValidation type="date" allowBlank="1" showInputMessage="1" showErrorMessage="1" sqref="H10:H34 D10:D34 F10:F34" xr:uid="{00000000-0002-0000-0D00-000000000000}">
      <formula1>40179</formula1>
      <formula2>43465</formula2>
    </dataValidation>
    <dataValidation type="textLength" allowBlank="1" showInputMessage="1" showErrorMessage="1" sqref="G10:G34 C10:C34 E10:E34" xr:uid="{00000000-0002-0000-0D00-000001000000}">
      <formula1>1</formula1>
      <formula2>7</formula2>
    </dataValidation>
  </dataValidations>
  <printOptions horizontalCentered="1" verticalCentered="1"/>
  <pageMargins left="0" right="0" top="0" bottom="0" header="0.5" footer="0.05"/>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29"/>
  <sheetViews>
    <sheetView topLeftCell="AB1" workbookViewId="0">
      <selection activeCell="AB1" sqref="AB1"/>
    </sheetView>
  </sheetViews>
  <sheetFormatPr defaultRowHeight="15" x14ac:dyDescent="0.25"/>
  <cols>
    <col min="1" max="1" width="4.7109375" hidden="1" customWidth="1"/>
    <col min="2" max="2" width="2.7109375" hidden="1" customWidth="1"/>
    <col min="3" max="3" width="51.85546875" hidden="1" customWidth="1"/>
    <col min="4" max="5" width="20.7109375" hidden="1" customWidth="1"/>
    <col min="6" max="6" width="1.7109375" hidden="1" customWidth="1"/>
    <col min="7" max="7" width="4.7109375" hidden="1" customWidth="1"/>
    <col min="8" max="11" width="9.140625" hidden="1" customWidth="1"/>
    <col min="12" max="12" width="9.140625" style="120" hidden="1" customWidth="1"/>
    <col min="13" max="13" width="17.85546875" hidden="1" customWidth="1"/>
    <col min="14" max="14" width="12.28515625" hidden="1" customWidth="1"/>
    <col min="15" max="15" width="9.140625" hidden="1" customWidth="1"/>
    <col min="16" max="16" width="14.85546875" hidden="1" customWidth="1"/>
    <col min="17" max="20" width="9.140625" hidden="1" customWidth="1"/>
    <col min="21" max="21" width="14.7109375" hidden="1" customWidth="1"/>
    <col min="22" max="22" width="16.7109375" hidden="1" customWidth="1"/>
    <col min="23" max="27" width="9.140625" hidden="1" customWidth="1"/>
  </cols>
  <sheetData>
    <row r="1" spans="1:28" x14ac:dyDescent="0.25">
      <c r="Z1" s="262"/>
    </row>
    <row r="2" spans="1:28" ht="30.2" customHeight="1" x14ac:dyDescent="0.25">
      <c r="C2" s="18" t="s">
        <v>43</v>
      </c>
      <c r="D2" s="38" t="str">
        <f>'Dash Board'!E2</f>
        <v>Happy Cow Dairy</v>
      </c>
      <c r="E2" s="17"/>
      <c r="F2" s="17"/>
      <c r="G2" s="17"/>
      <c r="H2" s="17"/>
      <c r="I2" s="17"/>
    </row>
    <row r="3" spans="1:28" ht="30.2" customHeight="1" x14ac:dyDescent="0.25">
      <c r="C3" s="18" t="s">
        <v>44</v>
      </c>
      <c r="D3" s="38" t="str">
        <f>'Dash Board'!E5</f>
        <v>Ingredient</v>
      </c>
      <c r="E3" s="17"/>
      <c r="F3" s="17"/>
      <c r="G3" s="17"/>
      <c r="H3" s="17"/>
      <c r="I3" s="17"/>
    </row>
    <row r="4" spans="1:28" ht="30.2" customHeight="1" x14ac:dyDescent="0.25">
      <c r="C4" s="18" t="s">
        <v>45</v>
      </c>
      <c r="D4" s="38" t="str">
        <f>'Dash Board'!E6</f>
        <v>Raw Milk</v>
      </c>
      <c r="E4" s="17"/>
      <c r="F4" s="17"/>
      <c r="G4" s="17"/>
      <c r="H4" s="17"/>
      <c r="I4" s="117"/>
      <c r="O4" s="594">
        <f>IF(O7=$M$6,O6," ")</f>
        <v>1</v>
      </c>
      <c r="P4" s="594" t="str">
        <f t="shared" ref="P4:T4" si="0">IF(P7=$M$6,P6," ")</f>
        <v xml:space="preserve"> </v>
      </c>
      <c r="Q4" s="594" t="str">
        <f t="shared" si="0"/>
        <v xml:space="preserve"> </v>
      </c>
      <c r="R4" s="594" t="str">
        <f t="shared" si="0"/>
        <v xml:space="preserve"> </v>
      </c>
      <c r="S4" s="594" t="str">
        <f t="shared" si="0"/>
        <v xml:space="preserve"> </v>
      </c>
      <c r="T4" s="594" t="str">
        <f t="shared" si="0"/>
        <v xml:space="preserve"> </v>
      </c>
      <c r="U4" s="594">
        <f>MAX(O4:T4)</f>
        <v>1</v>
      </c>
      <c r="AB4" s="1" t="s">
        <v>363</v>
      </c>
    </row>
    <row r="5" spans="1:28" ht="12.2" customHeight="1" x14ac:dyDescent="0.25">
      <c r="A5" s="39"/>
      <c r="B5" s="39"/>
      <c r="C5" s="93"/>
      <c r="D5" s="94"/>
      <c r="E5" s="44"/>
      <c r="F5" s="44"/>
      <c r="G5" s="44"/>
      <c r="H5" s="17"/>
      <c r="I5" s="17"/>
      <c r="W5" s="553" t="s">
        <v>153</v>
      </c>
      <c r="X5" s="553" t="s">
        <v>57</v>
      </c>
      <c r="Y5" s="553" t="s">
        <v>56</v>
      </c>
      <c r="Z5" s="553" t="s">
        <v>154</v>
      </c>
    </row>
    <row r="6" spans="1:28" ht="30.2" customHeight="1" x14ac:dyDescent="0.25">
      <c r="A6" s="39"/>
      <c r="B6" s="96"/>
      <c r="C6" s="97" t="s">
        <v>53</v>
      </c>
      <c r="D6" s="941" t="s">
        <v>54</v>
      </c>
      <c r="E6" s="941"/>
      <c r="F6" s="90"/>
      <c r="G6" s="44"/>
      <c r="H6" s="17"/>
      <c r="L6" s="125">
        <v>1</v>
      </c>
      <c r="M6" s="550" t="str">
        <f>'Engine 2'!B19</f>
        <v>Ingredient</v>
      </c>
      <c r="O6" s="549">
        <v>1</v>
      </c>
      <c r="P6" s="549">
        <v>2</v>
      </c>
      <c r="Q6" s="549">
        <v>3</v>
      </c>
      <c r="R6" s="549">
        <v>4</v>
      </c>
      <c r="S6" s="549">
        <v>5</v>
      </c>
      <c r="T6" s="549">
        <v>6</v>
      </c>
      <c r="U6" s="939" t="s">
        <v>344</v>
      </c>
      <c r="W6" s="549">
        <v>0</v>
      </c>
      <c r="X6" s="549">
        <v>1</v>
      </c>
      <c r="Y6" s="549">
        <v>2</v>
      </c>
      <c r="Z6" s="549">
        <v>3</v>
      </c>
    </row>
    <row r="7" spans="1:28" ht="30.2" customHeight="1" thickBot="1" x14ac:dyDescent="0.3">
      <c r="A7" s="39"/>
      <c r="B7" s="597"/>
      <c r="C7" s="598"/>
      <c r="D7" s="598" t="s">
        <v>169</v>
      </c>
      <c r="E7" s="598" t="s">
        <v>170</v>
      </c>
      <c r="F7" s="90"/>
      <c r="G7" s="44"/>
      <c r="H7" s="17"/>
      <c r="I7" s="17"/>
      <c r="O7" s="544" t="s">
        <v>48</v>
      </c>
      <c r="P7" s="544" t="s">
        <v>254</v>
      </c>
      <c r="Q7" s="544" t="s">
        <v>46</v>
      </c>
      <c r="R7" s="544" t="s">
        <v>161</v>
      </c>
      <c r="S7" s="544" t="s">
        <v>47</v>
      </c>
      <c r="T7" s="544" t="s">
        <v>131</v>
      </c>
      <c r="U7" s="939"/>
      <c r="W7" s="544" t="s">
        <v>130</v>
      </c>
      <c r="X7" s="544" t="s">
        <v>50</v>
      </c>
      <c r="Y7" s="544" t="s">
        <v>155</v>
      </c>
      <c r="Z7" s="544" t="s">
        <v>156</v>
      </c>
      <c r="AA7" s="544"/>
    </row>
    <row r="8" spans="1:28" ht="30.2" customHeight="1" thickTop="1" x14ac:dyDescent="0.25">
      <c r="A8" s="39"/>
      <c r="B8" s="595"/>
      <c r="C8" s="563" t="s">
        <v>316</v>
      </c>
      <c r="D8" s="596" t="str">
        <f>V8</f>
        <v>Insignificant</v>
      </c>
      <c r="E8" s="596" t="str">
        <f>U12</f>
        <v>Insignificant</v>
      </c>
      <c r="F8" s="98"/>
      <c r="G8" s="39"/>
      <c r="H8" s="17"/>
      <c r="I8" s="17"/>
      <c r="J8" s="120"/>
      <c r="M8" s="545" t="s">
        <v>316</v>
      </c>
      <c r="O8" s="548" t="str">
        <f>Ing!L9</f>
        <v>I</v>
      </c>
      <c r="P8" s="548" t="str">
        <f>PFR!L9</f>
        <v>I</v>
      </c>
      <c r="Q8" s="548" t="str">
        <f>Pkg!L9</f>
        <v>I</v>
      </c>
      <c r="R8" s="548" t="str">
        <f>Eqpmnt!L9</f>
        <v>I</v>
      </c>
      <c r="S8" s="548" t="str">
        <f>Service!L9</f>
        <v>I</v>
      </c>
      <c r="T8" s="548" t="str">
        <f>Other!L9</f>
        <v>I</v>
      </c>
      <c r="U8" s="551" t="str">
        <f>LOOKUP($U$4,$O$6:$T$6,O8:T8)</f>
        <v>I</v>
      </c>
      <c r="V8" s="555" t="str">
        <f>LOOKUP($AA8,W$6:Z$6,W$7:Z$7)</f>
        <v>Insignificant</v>
      </c>
      <c r="W8" s="554">
        <f>IF($U8=W$5,W$6," ")</f>
        <v>0</v>
      </c>
      <c r="X8" s="554" t="str">
        <f t="shared" ref="X8:Z11" si="1">IF($U8=X$5,X$6," ")</f>
        <v xml:space="preserve"> </v>
      </c>
      <c r="Y8" s="554" t="str">
        <f t="shared" si="1"/>
        <v xml:space="preserve"> </v>
      </c>
      <c r="Z8" s="554" t="str">
        <f t="shared" si="1"/>
        <v xml:space="preserve"> </v>
      </c>
      <c r="AA8" s="554">
        <f>MAX(W8:Z8)</f>
        <v>0</v>
      </c>
    </row>
    <row r="9" spans="1:28" s="120" customFormat="1" ht="30.2" customHeight="1" x14ac:dyDescent="0.25">
      <c r="A9" s="39"/>
      <c r="B9" s="542"/>
      <c r="C9" s="393" t="s">
        <v>317</v>
      </c>
      <c r="D9" s="543" t="str">
        <f t="shared" ref="D9:D11" si="2">V9</f>
        <v>Insignificant</v>
      </c>
      <c r="E9" s="543" t="str">
        <f t="shared" ref="E9:E11" si="3">U13</f>
        <v>Insignificant</v>
      </c>
      <c r="F9" s="90"/>
      <c r="G9" s="39"/>
      <c r="H9" s="17"/>
      <c r="I9" s="17"/>
      <c r="M9" s="546" t="s">
        <v>317</v>
      </c>
      <c r="O9" s="548" t="str">
        <f>Ing!L29</f>
        <v>I</v>
      </c>
      <c r="P9" s="548" t="str">
        <f>PFR!L21</f>
        <v>M</v>
      </c>
      <c r="Q9" s="548" t="str">
        <f>Pkg!L21</f>
        <v>I</v>
      </c>
      <c r="R9" s="548" t="str">
        <f>Eqpmnt!L21</f>
        <v>I</v>
      </c>
      <c r="S9" s="548" t="str">
        <f>Service!L21</f>
        <v>I</v>
      </c>
      <c r="T9" s="548" t="str">
        <f>Other!L21</f>
        <v>I</v>
      </c>
      <c r="U9" s="551" t="str">
        <f t="shared" ref="U9:U11" si="4">LOOKUP($U$4,$O$6:$T$6,O9:T9)</f>
        <v>I</v>
      </c>
      <c r="V9" s="555" t="str">
        <f t="shared" ref="V9:V11" si="5">LOOKUP($AA9,W$6:Z$6,W$7:Z$7)</f>
        <v>Insignificant</v>
      </c>
      <c r="W9" s="554">
        <f t="shared" ref="W9:W11" si="6">IF($U9=W$5,W$6," ")</f>
        <v>0</v>
      </c>
      <c r="X9" s="554" t="str">
        <f t="shared" si="1"/>
        <v xml:space="preserve"> </v>
      </c>
      <c r="Y9" s="554" t="str">
        <f t="shared" si="1"/>
        <v xml:space="preserve"> </v>
      </c>
      <c r="Z9" s="554" t="str">
        <f t="shared" si="1"/>
        <v xml:space="preserve"> </v>
      </c>
      <c r="AA9" s="554">
        <f t="shared" ref="AA9:AA11" si="7">MAX(W9:Z9)</f>
        <v>0</v>
      </c>
    </row>
    <row r="10" spans="1:28" s="120" customFormat="1" ht="30.2" customHeight="1" x14ac:dyDescent="0.25">
      <c r="A10" s="39"/>
      <c r="B10" s="542"/>
      <c r="C10" s="393" t="s">
        <v>318</v>
      </c>
      <c r="D10" s="543" t="str">
        <f t="shared" si="2"/>
        <v>Insignificant</v>
      </c>
      <c r="E10" s="543" t="str">
        <f t="shared" si="3"/>
        <v>Insignificant</v>
      </c>
      <c r="F10" s="90"/>
      <c r="G10" s="39"/>
      <c r="H10" s="17"/>
      <c r="I10" s="17"/>
      <c r="M10" s="546" t="s">
        <v>318</v>
      </c>
      <c r="O10" s="548" t="str">
        <f>Ing!L35</f>
        <v>I</v>
      </c>
      <c r="P10" s="548" t="str">
        <f>PFR!L26</f>
        <v>I</v>
      </c>
      <c r="Q10" s="548" t="str">
        <f>Pkg!L26</f>
        <v>I</v>
      </c>
      <c r="R10" s="548" t="str">
        <f>Eqpmnt!L26</f>
        <v>I</v>
      </c>
      <c r="S10" s="548" t="str">
        <f>Service!L26</f>
        <v>I</v>
      </c>
      <c r="T10" s="548" t="str">
        <f>Other!L26</f>
        <v>I</v>
      </c>
      <c r="U10" s="551" t="str">
        <f t="shared" si="4"/>
        <v>I</v>
      </c>
      <c r="V10" s="555" t="str">
        <f t="shared" si="5"/>
        <v>Insignificant</v>
      </c>
      <c r="W10" s="554">
        <f t="shared" si="6"/>
        <v>0</v>
      </c>
      <c r="X10" s="554" t="str">
        <f t="shared" si="1"/>
        <v xml:space="preserve"> </v>
      </c>
      <c r="Y10" s="554" t="str">
        <f t="shared" si="1"/>
        <v xml:space="preserve"> </v>
      </c>
      <c r="Z10" s="554" t="str">
        <f t="shared" si="1"/>
        <v xml:space="preserve"> </v>
      </c>
      <c r="AA10" s="554">
        <f t="shared" si="7"/>
        <v>0</v>
      </c>
    </row>
    <row r="11" spans="1:28" s="120" customFormat="1" ht="30.2" customHeight="1" thickBot="1" x14ac:dyDescent="0.3">
      <c r="A11" s="39"/>
      <c r="B11" s="542"/>
      <c r="C11" s="397" t="s">
        <v>42</v>
      </c>
      <c r="D11" s="543" t="str">
        <f t="shared" si="2"/>
        <v>Insignificant</v>
      </c>
      <c r="E11" s="543" t="str">
        <f t="shared" si="3"/>
        <v>Insignificant</v>
      </c>
      <c r="F11" s="90"/>
      <c r="G11" s="39"/>
      <c r="H11" s="17"/>
      <c r="I11" s="17"/>
      <c r="M11" s="547" t="s">
        <v>42</v>
      </c>
      <c r="O11" s="548" t="str">
        <f>Ing!L36</f>
        <v>I</v>
      </c>
      <c r="P11" s="548" t="str">
        <f>PFR!L27</f>
        <v>M</v>
      </c>
      <c r="Q11" s="548" t="str">
        <f>Pkg!L27</f>
        <v>I</v>
      </c>
      <c r="R11" s="548" t="str">
        <f>Eqpmnt!L27</f>
        <v>I</v>
      </c>
      <c r="S11" s="548" t="str">
        <f>Service!L27</f>
        <v>I</v>
      </c>
      <c r="T11" s="548" t="str">
        <f>Other!L27</f>
        <v>I</v>
      </c>
      <c r="U11" s="551" t="str">
        <f t="shared" si="4"/>
        <v>I</v>
      </c>
      <c r="V11" s="555" t="str">
        <f t="shared" si="5"/>
        <v>Insignificant</v>
      </c>
      <c r="W11" s="554">
        <f t="shared" si="6"/>
        <v>0</v>
      </c>
      <c r="X11" s="554" t="str">
        <f t="shared" si="1"/>
        <v xml:space="preserve"> </v>
      </c>
      <c r="Y11" s="554" t="str">
        <f t="shared" si="1"/>
        <v xml:space="preserve"> </v>
      </c>
      <c r="Z11" s="554" t="str">
        <f t="shared" si="1"/>
        <v xml:space="preserve"> </v>
      </c>
      <c r="AA11" s="554">
        <f t="shared" si="7"/>
        <v>0</v>
      </c>
    </row>
    <row r="12" spans="1:28" ht="30.2" customHeight="1" thickTop="1" x14ac:dyDescent="0.25">
      <c r="A12" s="39"/>
      <c r="B12" s="112"/>
      <c r="C12" s="113" t="s">
        <v>168</v>
      </c>
      <c r="D12" s="99"/>
      <c r="E12" s="99"/>
      <c r="F12" s="100"/>
      <c r="G12" s="44"/>
      <c r="H12" s="17"/>
      <c r="I12" s="17"/>
      <c r="J12" s="120"/>
      <c r="M12" s="390" t="s">
        <v>316</v>
      </c>
      <c r="N12" s="120"/>
      <c r="O12" s="2" t="str">
        <f>'Engine 2'!AE13</f>
        <v>Insignificant</v>
      </c>
      <c r="P12" s="2" t="str">
        <f>PFR!AJ9</f>
        <v>Insignificant</v>
      </c>
      <c r="Q12" s="2" t="str">
        <f>Pkg!AJ9</f>
        <v>Insignificant</v>
      </c>
      <c r="R12" s="2" t="str">
        <f>Eqpmnt!AJ9</f>
        <v>Insignificant</v>
      </c>
      <c r="S12" s="2" t="str">
        <f>Service!AJ9</f>
        <v>Insignificant</v>
      </c>
      <c r="T12" s="2" t="str">
        <f>Other!AJ9</f>
        <v>Insignificant</v>
      </c>
      <c r="U12" s="552" t="str">
        <f t="shared" ref="U12:U15" si="8">LOOKUP($L$6,$O$6:$T$6,O12:T12)</f>
        <v>Insignificant</v>
      </c>
      <c r="V12" s="555"/>
      <c r="W12" s="554"/>
      <c r="X12" s="554"/>
      <c r="Y12" s="554"/>
      <c r="Z12" s="554"/>
      <c r="AA12" s="554"/>
    </row>
    <row r="13" spans="1:28" ht="30.2" customHeight="1" x14ac:dyDescent="0.25">
      <c r="A13" s="39"/>
      <c r="B13" s="112"/>
      <c r="C13" s="114" t="s">
        <v>112</v>
      </c>
      <c r="D13" s="940" t="str">
        <f>LOOKUP('1.  Prod Pkg'!H4,'1.  Prod Pkg'!D4:F4,'1.  Prod Pkg'!D1:F1)</f>
        <v>Low</v>
      </c>
      <c r="E13" s="940"/>
      <c r="F13" s="100"/>
      <c r="G13" s="44"/>
      <c r="H13" s="17"/>
      <c r="I13" s="17"/>
      <c r="J13" s="120"/>
      <c r="M13" s="393" t="s">
        <v>317</v>
      </c>
      <c r="N13" s="120"/>
      <c r="O13" s="2" t="str">
        <f>'Engine 2'!AF13</f>
        <v>Insignificant</v>
      </c>
      <c r="P13" s="2" t="str">
        <f>PFR!AJ21</f>
        <v>Nominal</v>
      </c>
      <c r="Q13" s="2" t="str">
        <f>Pkg!AJ21</f>
        <v>Insignificant</v>
      </c>
      <c r="R13" s="2" t="str">
        <f>Eqpmnt!AJ21</f>
        <v>Insignificant</v>
      </c>
      <c r="S13" s="2" t="str">
        <f>Service!AJ21</f>
        <v>Insignificant</v>
      </c>
      <c r="T13" s="2" t="str">
        <f>Other!AJ21</f>
        <v>Insignificant</v>
      </c>
      <c r="U13" s="552" t="str">
        <f t="shared" si="8"/>
        <v>Insignificant</v>
      </c>
      <c r="V13" s="555"/>
      <c r="W13" s="554"/>
      <c r="X13" s="554"/>
      <c r="Y13" s="554"/>
      <c r="Z13" s="554"/>
      <c r="AA13" s="554"/>
    </row>
    <row r="14" spans="1:28" ht="30.2" customHeight="1" x14ac:dyDescent="0.25">
      <c r="A14" s="39"/>
      <c r="B14" s="112"/>
      <c r="C14" s="114" t="s">
        <v>113</v>
      </c>
      <c r="D14" s="940" t="str">
        <f>LOOKUP('2.  Audit Reg'!H4,F105:F107,E105:E107)</f>
        <v>Low</v>
      </c>
      <c r="E14" s="940"/>
      <c r="F14" s="100"/>
      <c r="G14" s="44"/>
      <c r="H14" s="17"/>
      <c r="I14" s="17"/>
      <c r="M14" s="393" t="s">
        <v>318</v>
      </c>
      <c r="N14" s="120"/>
      <c r="O14" s="2" t="str">
        <f>'Engine 2'!AG13</f>
        <v>Insignificant</v>
      </c>
      <c r="P14" s="2" t="str">
        <f>PFR!AJ26</f>
        <v>Insignificant</v>
      </c>
      <c r="Q14" s="2" t="str">
        <f>Pkg!AJ26</f>
        <v>Insignificant</v>
      </c>
      <c r="R14" s="2" t="str">
        <f>Eqpmnt!AJ26</f>
        <v>Insignificant</v>
      </c>
      <c r="S14" s="2" t="str">
        <f>Service!AJ26</f>
        <v>Insignificant</v>
      </c>
      <c r="T14" s="2" t="str">
        <f>Other!AJ26</f>
        <v>Insignificant</v>
      </c>
      <c r="U14" s="552" t="str">
        <f t="shared" si="8"/>
        <v>Insignificant</v>
      </c>
      <c r="V14" s="555"/>
      <c r="W14" s="554"/>
      <c r="X14" s="554"/>
      <c r="Y14" s="554"/>
      <c r="Z14" s="554"/>
      <c r="AA14" s="554"/>
    </row>
    <row r="15" spans="1:28" ht="30.2" customHeight="1" thickBot="1" x14ac:dyDescent="0.3">
      <c r="A15" s="39"/>
      <c r="B15" s="112"/>
      <c r="C15" s="114" t="s">
        <v>114</v>
      </c>
      <c r="D15" s="940" t="str">
        <f>LOOKUP('3.  Climate'!H4,F105:F107,E105:E107)</f>
        <v>Low</v>
      </c>
      <c r="E15" s="940"/>
      <c r="F15" s="100"/>
      <c r="G15" s="44"/>
      <c r="H15" s="17"/>
      <c r="I15" s="17"/>
      <c r="M15" s="397" t="s">
        <v>42</v>
      </c>
      <c r="N15" s="120"/>
      <c r="O15" s="2" t="str">
        <f>'Engine 2'!AH13</f>
        <v>Insignificant</v>
      </c>
      <c r="P15" s="2" t="str">
        <f>PFR!AJ27</f>
        <v>Nominal</v>
      </c>
      <c r="Q15" s="2" t="str">
        <f>Pkg!AJ27</f>
        <v>Insignificant</v>
      </c>
      <c r="R15" s="2" t="str">
        <f>Eqpmnt!AJ27</f>
        <v>Insignificant</v>
      </c>
      <c r="S15" s="2" t="str">
        <f>Service!AJ27</f>
        <v>Insignificant</v>
      </c>
      <c r="T15" s="2" t="e">
        <f>Other!AJ27:AJ28</f>
        <v>#VALUE!</v>
      </c>
      <c r="U15" s="552" t="str">
        <f t="shared" si="8"/>
        <v>Insignificant</v>
      </c>
      <c r="V15" s="555"/>
      <c r="W15" s="554"/>
      <c r="X15" s="554"/>
      <c r="Y15" s="554"/>
      <c r="Z15" s="554"/>
      <c r="AA15" s="554"/>
    </row>
    <row r="16" spans="1:28" ht="10.15" customHeight="1" thickTop="1" thickBot="1" x14ac:dyDescent="0.3">
      <c r="A16" s="39"/>
      <c r="B16" s="107"/>
      <c r="C16" s="108"/>
      <c r="D16" s="109"/>
      <c r="E16" s="110"/>
      <c r="F16" s="111"/>
      <c r="G16" s="44"/>
      <c r="H16" s="17"/>
      <c r="I16" s="17"/>
    </row>
    <row r="17" spans="1:21" ht="10.15" customHeight="1" thickTop="1" x14ac:dyDescent="0.25">
      <c r="A17" s="39"/>
      <c r="B17" s="101"/>
      <c r="C17" s="102"/>
      <c r="D17" s="103"/>
      <c r="E17" s="104"/>
      <c r="F17" s="104"/>
      <c r="G17" s="44"/>
      <c r="H17" s="17"/>
      <c r="I17" s="17"/>
    </row>
    <row r="18" spans="1:21" ht="30.2" customHeight="1" x14ac:dyDescent="0.25">
      <c r="A18" s="39"/>
      <c r="B18" s="105"/>
      <c r="C18" s="95" t="s">
        <v>52</v>
      </c>
      <c r="D18" s="116" t="str">
        <f>LOOKUP(I122,K105:K129,L105:L129)</f>
        <v>Low</v>
      </c>
      <c r="E18" s="116" t="str">
        <f>LOOKUP(I114,K105:K129,L105:L129)</f>
        <v>Low</v>
      </c>
      <c r="F18" s="104"/>
      <c r="G18" s="44"/>
      <c r="H18" s="17"/>
      <c r="I18" s="17"/>
      <c r="M18" s="599" t="s">
        <v>169</v>
      </c>
      <c r="O18" s="601">
        <f>Ing!R9</f>
        <v>0</v>
      </c>
      <c r="U18" s="601">
        <f>MAX(O18:T18)</f>
        <v>0</v>
      </c>
    </row>
    <row r="19" spans="1:21" s="120" customFormat="1" ht="30.2" customHeight="1" x14ac:dyDescent="0.25">
      <c r="A19" s="39"/>
      <c r="B19" s="105"/>
      <c r="C19" s="95"/>
      <c r="D19" s="116">
        <f>I122</f>
        <v>3</v>
      </c>
      <c r="E19" s="116">
        <f>I114</f>
        <v>3</v>
      </c>
      <c r="F19" s="104"/>
      <c r="G19" s="44"/>
      <c r="H19" s="17"/>
      <c r="I19" s="17"/>
      <c r="M19" s="600" t="s">
        <v>170</v>
      </c>
      <c r="O19" s="601">
        <f>Ing!AC10</f>
        <v>0</v>
      </c>
      <c r="U19" s="601">
        <f>MAX(O19:T19)</f>
        <v>0</v>
      </c>
    </row>
    <row r="20" spans="1:21" ht="12.2" customHeight="1" x14ac:dyDescent="0.25">
      <c r="A20" s="39"/>
      <c r="B20" s="105"/>
      <c r="C20" s="106"/>
      <c r="D20" s="106"/>
      <c r="E20" s="106"/>
      <c r="F20" s="106"/>
      <c r="G20" s="44"/>
      <c r="H20" s="17"/>
      <c r="I20" s="17"/>
    </row>
    <row r="21" spans="1:21" ht="12.2" customHeight="1" x14ac:dyDescent="0.25">
      <c r="A21" s="39"/>
      <c r="B21" s="39"/>
      <c r="C21" s="44"/>
      <c r="D21" s="44"/>
      <c r="E21" s="44"/>
      <c r="F21" s="44"/>
      <c r="G21" s="44"/>
      <c r="H21" s="17"/>
      <c r="I21" s="17"/>
    </row>
    <row r="22" spans="1:21" ht="30.2" hidden="1" customHeight="1" x14ac:dyDescent="0.25">
      <c r="C22" s="17"/>
      <c r="D22" s="17"/>
      <c r="E22" s="17"/>
      <c r="F22" s="17"/>
      <c r="G22" s="17"/>
      <c r="H22" s="17"/>
      <c r="I22" s="17"/>
    </row>
    <row r="23" spans="1:21" ht="30.2" hidden="1" customHeight="1" x14ac:dyDescent="0.25">
      <c r="C23" s="17"/>
      <c r="D23" s="17"/>
      <c r="E23" s="17"/>
      <c r="F23" s="17"/>
      <c r="G23" s="17"/>
      <c r="H23" s="17"/>
      <c r="I23" s="17"/>
    </row>
    <row r="24" spans="1:21" ht="30.2" hidden="1" customHeight="1" x14ac:dyDescent="0.25">
      <c r="C24" s="17"/>
      <c r="D24" s="17"/>
      <c r="E24" s="17"/>
      <c r="F24" s="17"/>
      <c r="G24" s="17"/>
      <c r="H24" s="17"/>
      <c r="I24" s="17"/>
    </row>
    <row r="25" spans="1:21" ht="30.2" hidden="1" customHeight="1" x14ac:dyDescent="0.25">
      <c r="C25" s="17"/>
      <c r="D25" s="17"/>
      <c r="E25" s="17"/>
      <c r="F25" s="17"/>
      <c r="G25" s="17"/>
      <c r="H25" s="17"/>
      <c r="I25" s="17"/>
    </row>
    <row r="26" spans="1:21" hidden="1" x14ac:dyDescent="0.25">
      <c r="C26" s="17"/>
      <c r="D26" s="17"/>
      <c r="E26" s="17"/>
      <c r="F26" s="17"/>
      <c r="G26" s="17"/>
      <c r="H26" s="17"/>
      <c r="I26" s="17"/>
    </row>
    <row r="27" spans="1:21" hidden="1" x14ac:dyDescent="0.25">
      <c r="C27" s="17"/>
      <c r="D27" s="17"/>
      <c r="E27" s="17"/>
      <c r="F27" s="17"/>
      <c r="G27" s="17"/>
      <c r="H27" s="17"/>
      <c r="I27" s="17"/>
    </row>
    <row r="28" spans="1:21" hidden="1" x14ac:dyDescent="0.25">
      <c r="C28" s="17"/>
      <c r="D28" s="17"/>
      <c r="E28" s="17"/>
      <c r="F28" s="17"/>
      <c r="G28" s="17"/>
      <c r="H28" s="17"/>
      <c r="I28" s="17"/>
    </row>
    <row r="29" spans="1:21" hidden="1" x14ac:dyDescent="0.25">
      <c r="C29" s="17"/>
      <c r="D29" s="17"/>
      <c r="E29" s="17"/>
      <c r="F29" s="17"/>
      <c r="G29" s="17"/>
      <c r="H29" s="17"/>
      <c r="I29" s="17"/>
    </row>
    <row r="30" spans="1:21" hidden="1" x14ac:dyDescent="0.25">
      <c r="C30" s="17"/>
      <c r="D30" s="17"/>
      <c r="E30" s="17"/>
      <c r="F30" s="17"/>
      <c r="G30" s="17"/>
      <c r="H30" s="17"/>
      <c r="I30" s="17"/>
    </row>
    <row r="31" spans="1:21" hidden="1" x14ac:dyDescent="0.25">
      <c r="C31" s="17"/>
      <c r="D31" s="17"/>
      <c r="E31" s="17"/>
      <c r="F31" s="17"/>
      <c r="G31" s="17"/>
      <c r="H31" s="17"/>
      <c r="I31" s="17"/>
    </row>
    <row r="32" spans="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3:17" hidden="1" x14ac:dyDescent="0.25"/>
    <row r="98" spans="3:17" hidden="1" x14ac:dyDescent="0.25"/>
    <row r="99" spans="3:17" hidden="1" x14ac:dyDescent="0.25"/>
    <row r="100" spans="3:17" hidden="1" x14ac:dyDescent="0.25"/>
    <row r="101" spans="3:17" hidden="1" x14ac:dyDescent="0.25"/>
    <row r="102" spans="3:17" hidden="1" x14ac:dyDescent="0.25"/>
    <row r="103" spans="3:17" hidden="1" x14ac:dyDescent="0.25"/>
    <row r="104" spans="3:17" x14ac:dyDescent="0.25">
      <c r="C104" s="1"/>
      <c r="D104" s="1" t="s">
        <v>132</v>
      </c>
      <c r="E104" s="1"/>
      <c r="F104" s="1"/>
      <c r="G104" s="1"/>
      <c r="H104" s="1"/>
      <c r="I104" s="1"/>
      <c r="J104" s="1"/>
      <c r="K104" s="1"/>
      <c r="L104" s="1"/>
      <c r="M104" s="1"/>
      <c r="N104" s="1" t="s">
        <v>170</v>
      </c>
      <c r="O104" s="1"/>
      <c r="P104" s="1" t="s">
        <v>169</v>
      </c>
      <c r="Q104" s="1"/>
    </row>
    <row r="105" spans="3:17" ht="15" customHeight="1" x14ac:dyDescent="0.25">
      <c r="C105" t="s">
        <v>162</v>
      </c>
      <c r="D105" t="s">
        <v>48</v>
      </c>
      <c r="E105" t="s">
        <v>50</v>
      </c>
      <c r="F105">
        <v>1</v>
      </c>
      <c r="G105">
        <v>1</v>
      </c>
      <c r="H105" t="s">
        <v>50</v>
      </c>
      <c r="K105">
        <v>1</v>
      </c>
      <c r="L105" s="120" t="s">
        <v>50</v>
      </c>
      <c r="M105" t="s">
        <v>48</v>
      </c>
      <c r="O105" s="2">
        <f>IF($M$111=$M105,1," ")</f>
        <v>1</v>
      </c>
      <c r="P105" s="118" t="e">
        <f>#REF!</f>
        <v>#REF!</v>
      </c>
      <c r="Q105" s="2">
        <f>IF($M$111=$M105,1," ")</f>
        <v>1</v>
      </c>
    </row>
    <row r="106" spans="3:17" ht="15" customHeight="1" x14ac:dyDescent="0.25">
      <c r="D106" t="s">
        <v>254</v>
      </c>
      <c r="E106" t="s">
        <v>8</v>
      </c>
      <c r="F106">
        <v>2</v>
      </c>
      <c r="G106">
        <v>2</v>
      </c>
      <c r="H106" t="s">
        <v>155</v>
      </c>
      <c r="K106">
        <v>2</v>
      </c>
      <c r="L106" s="120" t="s">
        <v>50</v>
      </c>
      <c r="M106" s="120" t="s">
        <v>254</v>
      </c>
      <c r="N106" t="e">
        <f>#REF!</f>
        <v>#REF!</v>
      </c>
      <c r="O106" s="2" t="str">
        <f>IF($M$111=$M106,2," ")</f>
        <v xml:space="preserve"> </v>
      </c>
      <c r="P106" s="118" t="e">
        <f>#REF!</f>
        <v>#REF!</v>
      </c>
      <c r="Q106" s="2" t="str">
        <f>IF($M$111=$M106,2," ")</f>
        <v xml:space="preserve"> </v>
      </c>
    </row>
    <row r="107" spans="3:17" ht="15" customHeight="1" x14ac:dyDescent="0.25">
      <c r="D107" s="120" t="s">
        <v>46</v>
      </c>
      <c r="E107" t="s">
        <v>49</v>
      </c>
      <c r="F107">
        <v>6</v>
      </c>
      <c r="G107">
        <v>6</v>
      </c>
      <c r="H107" t="s">
        <v>156</v>
      </c>
      <c r="K107">
        <v>3</v>
      </c>
      <c r="L107" s="120" t="s">
        <v>50</v>
      </c>
      <c r="M107" s="120" t="s">
        <v>46</v>
      </c>
      <c r="N107" s="120" t="e">
        <f>#REF!</f>
        <v>#REF!</v>
      </c>
      <c r="O107" s="2" t="str">
        <f>IF($M$111=$M107,3," ")</f>
        <v xml:space="preserve"> </v>
      </c>
      <c r="P107" s="118" t="e">
        <f>#REF!</f>
        <v>#REF!</v>
      </c>
      <c r="Q107" s="2" t="str">
        <f>IF($M$111=$M107,3," ")</f>
        <v xml:space="preserve"> </v>
      </c>
    </row>
    <row r="108" spans="3:17" ht="15" customHeight="1" x14ac:dyDescent="0.25">
      <c r="D108" s="120" t="s">
        <v>161</v>
      </c>
      <c r="K108">
        <v>4</v>
      </c>
      <c r="L108" s="120" t="s">
        <v>50</v>
      </c>
      <c r="M108" s="120" t="s">
        <v>161</v>
      </c>
      <c r="N108" s="120" t="e">
        <f>#REF!</f>
        <v>#REF!</v>
      </c>
      <c r="O108" s="2" t="str">
        <f>IF($M$111=$M108,4," ")</f>
        <v xml:space="preserve"> </v>
      </c>
      <c r="P108" s="118" t="e">
        <f>#REF!</f>
        <v>#REF!</v>
      </c>
      <c r="Q108" s="2" t="str">
        <f>IF($M$111=$M108,4," ")</f>
        <v xml:space="preserve"> </v>
      </c>
    </row>
    <row r="109" spans="3:17" ht="15" customHeight="1" x14ac:dyDescent="0.25">
      <c r="D109" s="120" t="s">
        <v>47</v>
      </c>
      <c r="E109" s="21" t="s">
        <v>170</v>
      </c>
      <c r="F109" s="22" t="s">
        <v>55</v>
      </c>
      <c r="G109" s="22" t="s">
        <v>56</v>
      </c>
      <c r="H109" s="22" t="s">
        <v>57</v>
      </c>
      <c r="I109" s="22" t="s">
        <v>41</v>
      </c>
      <c r="K109">
        <v>5</v>
      </c>
      <c r="L109" s="120" t="s">
        <v>50</v>
      </c>
      <c r="M109" s="120" t="s">
        <v>47</v>
      </c>
      <c r="N109" s="120" t="e">
        <f>#REF!</f>
        <v>#REF!</v>
      </c>
      <c r="O109" s="2" t="str">
        <f>IF($M$111=$M109,5," ")</f>
        <v xml:space="preserve"> </v>
      </c>
      <c r="P109" s="118" t="e">
        <f>#REF!</f>
        <v>#REF!</v>
      </c>
      <c r="Q109" s="2" t="str">
        <f>IF($M$111=$M109,5," ")</f>
        <v xml:space="preserve"> </v>
      </c>
    </row>
    <row r="110" spans="3:17" ht="18.75" x14ac:dyDescent="0.25">
      <c r="D110" s="120" t="s">
        <v>131</v>
      </c>
      <c r="E110" s="6" t="s">
        <v>42</v>
      </c>
      <c r="F110" s="20" t="str">
        <f>IF($E8=$E107,$G107," ")</f>
        <v xml:space="preserve"> </v>
      </c>
      <c r="G110" s="20" t="str">
        <f>IF($E8=$E106,$G106," ")</f>
        <v xml:space="preserve"> </v>
      </c>
      <c r="H110" s="20" t="str">
        <f>IF($E8=$E105,$G105," ")</f>
        <v xml:space="preserve"> </v>
      </c>
      <c r="I110" s="20">
        <f>U19</f>
        <v>0</v>
      </c>
      <c r="K110">
        <v>6</v>
      </c>
      <c r="L110" s="120" t="s">
        <v>8</v>
      </c>
      <c r="M110" s="120" t="s">
        <v>131</v>
      </c>
      <c r="N110" s="120" t="e">
        <f>#REF!</f>
        <v>#REF!</v>
      </c>
      <c r="O110" s="2" t="str">
        <f>IF($M$111=$M110,6," ")</f>
        <v xml:space="preserve"> </v>
      </c>
      <c r="P110" s="118" t="e">
        <f>#REF!</f>
        <v>#REF!</v>
      </c>
      <c r="Q110" s="2" t="str">
        <f>IF($M$111=$M110,6," ")</f>
        <v xml:space="preserve"> </v>
      </c>
    </row>
    <row r="111" spans="3:17" ht="18.75" x14ac:dyDescent="0.25">
      <c r="E111" s="6" t="s">
        <v>1</v>
      </c>
      <c r="F111" s="20" t="str">
        <f>IF($D13=$E107,$G107," ")</f>
        <v xml:space="preserve"> </v>
      </c>
      <c r="G111" s="20" t="str">
        <f>IF($D13=$E106,$G106," ")</f>
        <v xml:space="preserve"> </v>
      </c>
      <c r="H111" s="20">
        <f>IF($D13=$E105,$G105," ")</f>
        <v>1</v>
      </c>
      <c r="I111" s="20">
        <f>MAX(F111:H111)</f>
        <v>1</v>
      </c>
      <c r="K111">
        <v>7</v>
      </c>
      <c r="L111" s="120" t="s">
        <v>8</v>
      </c>
      <c r="M111" s="92" t="str">
        <f>D3</f>
        <v>Ingredient</v>
      </c>
      <c r="N111" s="313" t="e">
        <f>LOOKUP(O111,#REF!,N105:N110)</f>
        <v>#REF!</v>
      </c>
      <c r="O111" s="313">
        <f>MAX(O105:O110)</f>
        <v>1</v>
      </c>
      <c r="P111" s="312" t="e">
        <f>LOOKUP(Q111,K105:K110,P105:P110)</f>
        <v>#REF!</v>
      </c>
      <c r="Q111" s="312">
        <f>MAX(Q105:Q110)</f>
        <v>1</v>
      </c>
    </row>
    <row r="112" spans="3:17" ht="18.75" x14ac:dyDescent="0.25">
      <c r="E112" s="6" t="s">
        <v>51</v>
      </c>
      <c r="F112" s="20" t="str">
        <f>IF($D14=$E$107,$G$107," ")</f>
        <v xml:space="preserve"> </v>
      </c>
      <c r="G112" s="20" t="str">
        <f>IF($D14=$E$106,$G$106," ")</f>
        <v xml:space="preserve"> </v>
      </c>
      <c r="H112" s="20">
        <f>IF($D14=$E$105,$G$105," ")</f>
        <v>1</v>
      </c>
      <c r="I112" s="20">
        <f>MAX(F112:H112)</f>
        <v>1</v>
      </c>
      <c r="K112">
        <v>8</v>
      </c>
      <c r="L112" s="120" t="s">
        <v>8</v>
      </c>
      <c r="P112" t="s">
        <v>258</v>
      </c>
    </row>
    <row r="113" spans="5:17" ht="18.75" x14ac:dyDescent="0.25">
      <c r="E113" s="6" t="s">
        <v>0</v>
      </c>
      <c r="F113" s="20" t="str">
        <f>IF($D15=$E$107,$G$107," ")</f>
        <v xml:space="preserve"> </v>
      </c>
      <c r="G113" s="20" t="str">
        <f>IF($D15=$E$106,$G$106," ")</f>
        <v xml:space="preserve"> </v>
      </c>
      <c r="H113" s="20">
        <f>IF($D15=$E$105,$G$105," ")</f>
        <v>1</v>
      </c>
      <c r="I113" s="20">
        <f>MAX(F113:H113)</f>
        <v>1</v>
      </c>
      <c r="K113">
        <v>9</v>
      </c>
      <c r="L113" s="120" t="s">
        <v>49</v>
      </c>
      <c r="P113" t="s">
        <v>50</v>
      </c>
      <c r="Q113">
        <v>1</v>
      </c>
    </row>
    <row r="114" spans="5:17" ht="18.75" x14ac:dyDescent="0.25">
      <c r="E114" s="6" t="s">
        <v>52</v>
      </c>
      <c r="F114" s="20"/>
      <c r="G114" s="20"/>
      <c r="H114" s="20"/>
      <c r="I114" s="20">
        <f>SUM(I110:I113)</f>
        <v>3</v>
      </c>
      <c r="K114">
        <v>10</v>
      </c>
      <c r="L114" s="120" t="s">
        <v>49</v>
      </c>
      <c r="P114" t="s">
        <v>155</v>
      </c>
      <c r="Q114">
        <v>2</v>
      </c>
    </row>
    <row r="115" spans="5:17" x14ac:dyDescent="0.25">
      <c r="K115">
        <v>11</v>
      </c>
      <c r="L115" s="120" t="s">
        <v>49</v>
      </c>
      <c r="P115" t="s">
        <v>156</v>
      </c>
      <c r="Q115">
        <v>6</v>
      </c>
    </row>
    <row r="116" spans="5:17" x14ac:dyDescent="0.25">
      <c r="K116">
        <v>12</v>
      </c>
      <c r="L116" s="120" t="s">
        <v>49</v>
      </c>
    </row>
    <row r="117" spans="5:17" ht="21" x14ac:dyDescent="0.25">
      <c r="E117" s="21" t="s">
        <v>169</v>
      </c>
      <c r="F117" s="22" t="s">
        <v>154</v>
      </c>
      <c r="G117" s="22" t="s">
        <v>56</v>
      </c>
      <c r="H117" s="22" t="s">
        <v>57</v>
      </c>
      <c r="I117" s="22" t="s">
        <v>41</v>
      </c>
      <c r="K117">
        <v>13</v>
      </c>
      <c r="L117" s="120" t="s">
        <v>49</v>
      </c>
    </row>
    <row r="118" spans="5:17" ht="18.75" x14ac:dyDescent="0.25">
      <c r="E118" s="6" t="s">
        <v>42</v>
      </c>
      <c r="F118" s="20"/>
      <c r="G118" s="20"/>
      <c r="H118" s="20"/>
      <c r="I118" s="20">
        <f>U18</f>
        <v>0</v>
      </c>
      <c r="K118">
        <v>14</v>
      </c>
      <c r="L118" s="120" t="s">
        <v>49</v>
      </c>
    </row>
    <row r="119" spans="5:17" ht="18.75" x14ac:dyDescent="0.25">
      <c r="E119" s="6" t="s">
        <v>1</v>
      </c>
      <c r="F119" s="20"/>
      <c r="G119" s="20"/>
      <c r="H119" s="20"/>
      <c r="I119" s="20">
        <f>I111</f>
        <v>1</v>
      </c>
      <c r="K119">
        <v>15</v>
      </c>
      <c r="L119" s="120" t="s">
        <v>49</v>
      </c>
    </row>
    <row r="120" spans="5:17" ht="18.75" x14ac:dyDescent="0.25">
      <c r="E120" s="6" t="s">
        <v>51</v>
      </c>
      <c r="F120" s="20"/>
      <c r="G120" s="20"/>
      <c r="H120" s="20"/>
      <c r="I120" s="20">
        <f>I112</f>
        <v>1</v>
      </c>
      <c r="K120">
        <v>16</v>
      </c>
      <c r="L120" s="120" t="s">
        <v>49</v>
      </c>
    </row>
    <row r="121" spans="5:17" ht="18.75" x14ac:dyDescent="0.25">
      <c r="E121" s="6" t="s">
        <v>0</v>
      </c>
      <c r="F121" s="20"/>
      <c r="G121" s="20"/>
      <c r="H121" s="20"/>
      <c r="I121" s="20">
        <f>I113</f>
        <v>1</v>
      </c>
      <c r="K121">
        <v>17</v>
      </c>
      <c r="L121" s="120" t="s">
        <v>49</v>
      </c>
    </row>
    <row r="122" spans="5:17" ht="18.75" x14ac:dyDescent="0.25">
      <c r="E122" s="6" t="s">
        <v>52</v>
      </c>
      <c r="F122" s="20"/>
      <c r="G122" s="20"/>
      <c r="H122" s="20"/>
      <c r="I122" s="20">
        <f>SUM(I118:I121)</f>
        <v>3</v>
      </c>
      <c r="K122">
        <v>18</v>
      </c>
      <c r="L122" s="120" t="s">
        <v>49</v>
      </c>
    </row>
    <row r="123" spans="5:17" x14ac:dyDescent="0.25">
      <c r="K123">
        <v>19</v>
      </c>
      <c r="L123" s="120" t="s">
        <v>49</v>
      </c>
    </row>
    <row r="124" spans="5:17" x14ac:dyDescent="0.25">
      <c r="K124">
        <v>20</v>
      </c>
      <c r="L124" s="120" t="s">
        <v>49</v>
      </c>
    </row>
    <row r="125" spans="5:17" x14ac:dyDescent="0.25">
      <c r="K125">
        <v>21</v>
      </c>
      <c r="L125" s="120" t="s">
        <v>49</v>
      </c>
    </row>
    <row r="126" spans="5:17" x14ac:dyDescent="0.25">
      <c r="K126">
        <v>22</v>
      </c>
      <c r="L126" s="120" t="s">
        <v>49</v>
      </c>
    </row>
    <row r="127" spans="5:17" x14ac:dyDescent="0.25">
      <c r="K127">
        <v>23</v>
      </c>
      <c r="L127" s="120" t="s">
        <v>49</v>
      </c>
    </row>
    <row r="128" spans="5:17" x14ac:dyDescent="0.25">
      <c r="K128">
        <v>24</v>
      </c>
      <c r="L128" s="120" t="s">
        <v>49</v>
      </c>
    </row>
    <row r="129" spans="11:12" x14ac:dyDescent="0.25">
      <c r="K129">
        <v>25</v>
      </c>
      <c r="L129" s="120" t="s">
        <v>49</v>
      </c>
    </row>
  </sheetData>
  <sheetProtection algorithmName="SHA-512" hashValue="WBMkiMjZwGCjcsMHcxO3nvomXbnPouCFpOxFLL8FjNWAeuPas4If3uCVKWpVhRc5oBWLTodgq4zbqIOKeG4vUw==" saltValue="dcsZJQ5zDvA+rAGpPElHHw==" spinCount="100000" sheet="1" selectLockedCells="1"/>
  <mergeCells count="5">
    <mergeCell ref="U6:U7"/>
    <mergeCell ref="D15:E15"/>
    <mergeCell ref="D14:E14"/>
    <mergeCell ref="D13:E13"/>
    <mergeCell ref="D6:E6"/>
  </mergeCells>
  <conditionalFormatting sqref="D13:D15 E18 E8 D19">
    <cfRule type="colorScale" priority="94">
      <colorScale>
        <cfvo type="min"/>
        <cfvo type="max"/>
        <color rgb="FFFF7128"/>
        <color rgb="FFFFEF9C"/>
      </colorScale>
    </cfRule>
    <cfRule type="cellIs" dxfId="98" priority="95" operator="equal">
      <formula>"Moderate"</formula>
    </cfRule>
    <cfRule type="cellIs" dxfId="97" priority="96" operator="equal">
      <formula>"Significant"</formula>
    </cfRule>
  </conditionalFormatting>
  <conditionalFormatting sqref="E19 D18">
    <cfRule type="colorScale" priority="73">
      <colorScale>
        <cfvo type="min"/>
        <cfvo type="max"/>
        <color rgb="FFFF7128"/>
        <color rgb="FFFFEF9C"/>
      </colorScale>
    </cfRule>
    <cfRule type="cellIs" dxfId="96" priority="74" operator="equal">
      <formula>"Moderate"</formula>
    </cfRule>
    <cfRule type="cellIs" dxfId="95" priority="75" operator="equal">
      <formula>"Significant"</formula>
    </cfRule>
  </conditionalFormatting>
  <conditionalFormatting sqref="P105:P109 E8">
    <cfRule type="cellIs" dxfId="94" priority="109" operator="equal">
      <formula>"$P$112"</formula>
    </cfRule>
    <cfRule type="cellIs" dxfId="93" priority="110" operator="equal">
      <formula>$P$114</formula>
    </cfRule>
    <cfRule type="cellIs" dxfId="92" priority="111" operator="equal">
      <formula>$P$115</formula>
    </cfRule>
  </conditionalFormatting>
  <conditionalFormatting sqref="P110">
    <cfRule type="cellIs" dxfId="91" priority="52" operator="equal">
      <formula>"$P$112"</formula>
    </cfRule>
    <cfRule type="cellIs" dxfId="90" priority="53" operator="equal">
      <formula>$P$114</formula>
    </cfRule>
    <cfRule type="cellIs" dxfId="89" priority="54" operator="equal">
      <formula>$P$115</formula>
    </cfRule>
  </conditionalFormatting>
  <conditionalFormatting sqref="E8">
    <cfRule type="colorScale" priority="929">
      <colorScale>
        <cfvo type="min"/>
        <cfvo type="max"/>
        <color rgb="FFFF7128"/>
        <color rgb="FFFFEF9C"/>
      </colorScale>
    </cfRule>
    <cfRule type="cellIs" dxfId="88" priority="930" operator="equal">
      <formula>"Moderate"</formula>
    </cfRule>
    <cfRule type="cellIs" dxfId="87" priority="931" operator="equal">
      <formula>"Significant"</formula>
    </cfRule>
  </conditionalFormatting>
  <conditionalFormatting sqref="D8">
    <cfRule type="colorScale" priority="22">
      <colorScale>
        <cfvo type="min"/>
        <cfvo type="max"/>
        <color rgb="FFFF7128"/>
        <color rgb="FFFFEF9C"/>
      </colorScale>
    </cfRule>
    <cfRule type="cellIs" dxfId="86" priority="23" operator="equal">
      <formula>"Moderate"</formula>
    </cfRule>
    <cfRule type="cellIs" dxfId="85" priority="24" operator="equal">
      <formula>"Significant"</formula>
    </cfRule>
  </conditionalFormatting>
  <conditionalFormatting sqref="D8">
    <cfRule type="colorScale" priority="19">
      <colorScale>
        <cfvo type="min"/>
        <cfvo type="max"/>
        <color rgb="FFFF7128"/>
        <color rgb="FFFFEF9C"/>
      </colorScale>
    </cfRule>
    <cfRule type="cellIs" dxfId="84" priority="20" operator="equal">
      <formula>"Moderate"</formula>
    </cfRule>
    <cfRule type="cellIs" dxfId="83" priority="21" operator="equal">
      <formula>"Significant"</formula>
    </cfRule>
  </conditionalFormatting>
  <conditionalFormatting sqref="D8">
    <cfRule type="cellIs" dxfId="82" priority="25" operator="equal">
      <formula>"$P$112"</formula>
    </cfRule>
    <cfRule type="cellIs" dxfId="81" priority="26" operator="equal">
      <formula>$P$114</formula>
    </cfRule>
    <cfRule type="cellIs" dxfId="80" priority="27" operator="equal">
      <formula>$P$115</formula>
    </cfRule>
  </conditionalFormatting>
  <conditionalFormatting sqref="E9:E11">
    <cfRule type="colorScale" priority="10">
      <colorScale>
        <cfvo type="min"/>
        <cfvo type="max"/>
        <color rgb="FFFF7128"/>
        <color rgb="FFFFEF9C"/>
      </colorScale>
    </cfRule>
    <cfRule type="cellIs" dxfId="79" priority="11" operator="equal">
      <formula>"Moderate"</formula>
    </cfRule>
    <cfRule type="cellIs" dxfId="78" priority="12" operator="equal">
      <formula>"Significant"</formula>
    </cfRule>
  </conditionalFormatting>
  <conditionalFormatting sqref="E9:E11">
    <cfRule type="cellIs" dxfId="77" priority="13" operator="equal">
      <formula>"$P$112"</formula>
    </cfRule>
    <cfRule type="cellIs" dxfId="76" priority="14" operator="equal">
      <formula>$P$114</formula>
    </cfRule>
    <cfRule type="cellIs" dxfId="75" priority="15" operator="equal">
      <formula>$P$115</formula>
    </cfRule>
  </conditionalFormatting>
  <conditionalFormatting sqref="E9:E11">
    <cfRule type="colorScale" priority="16">
      <colorScale>
        <cfvo type="min"/>
        <cfvo type="max"/>
        <color rgb="FFFF7128"/>
        <color rgb="FFFFEF9C"/>
      </colorScale>
    </cfRule>
    <cfRule type="cellIs" dxfId="74" priority="17" operator="equal">
      <formula>"Moderate"</formula>
    </cfRule>
    <cfRule type="cellIs" dxfId="73" priority="18" operator="equal">
      <formula>"Significant"</formula>
    </cfRule>
  </conditionalFormatting>
  <conditionalFormatting sqref="D9:D11">
    <cfRule type="colorScale" priority="4">
      <colorScale>
        <cfvo type="min"/>
        <cfvo type="max"/>
        <color rgb="FFFF7128"/>
        <color rgb="FFFFEF9C"/>
      </colorScale>
    </cfRule>
    <cfRule type="cellIs" dxfId="72" priority="5" operator="equal">
      <formula>"Moderate"</formula>
    </cfRule>
    <cfRule type="cellIs" dxfId="71" priority="6" operator="equal">
      <formula>"Significant"</formula>
    </cfRule>
  </conditionalFormatting>
  <conditionalFormatting sqref="D9:D11">
    <cfRule type="colorScale" priority="1">
      <colorScale>
        <cfvo type="min"/>
        <cfvo type="max"/>
        <color rgb="FFFF7128"/>
        <color rgb="FFFFEF9C"/>
      </colorScale>
    </cfRule>
    <cfRule type="cellIs" dxfId="70" priority="2" operator="equal">
      <formula>"Moderate"</formula>
    </cfRule>
    <cfRule type="cellIs" dxfId="69" priority="3" operator="equal">
      <formula>"Significant"</formula>
    </cfRule>
  </conditionalFormatting>
  <conditionalFormatting sqref="D9:D11">
    <cfRule type="cellIs" dxfId="68" priority="7" operator="equal">
      <formula>"$P$112"</formula>
    </cfRule>
    <cfRule type="cellIs" dxfId="67" priority="8" operator="equal">
      <formula>$P$114</formula>
    </cfRule>
    <cfRule type="cellIs" dxfId="66" priority="9" operator="equal">
      <formula>$P$115</formula>
    </cfRule>
  </conditionalFormatting>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23"/>
  <sheetViews>
    <sheetView topLeftCell="AI1" zoomScale="70" zoomScaleNormal="70" workbookViewId="0">
      <selection activeCell="AI1" sqref="AI1"/>
    </sheetView>
  </sheetViews>
  <sheetFormatPr defaultRowHeight="15" x14ac:dyDescent="0.25"/>
  <cols>
    <col min="1" max="1" width="4.7109375" hidden="1" customWidth="1"/>
    <col min="2" max="2" width="34.42578125" hidden="1" customWidth="1"/>
    <col min="3" max="3" width="8.85546875" hidden="1" customWidth="1"/>
    <col min="4" max="24" width="5.7109375" hidden="1" customWidth="1"/>
    <col min="25" max="25" width="5.28515625" hidden="1" customWidth="1"/>
    <col min="26" max="26" width="1.7109375" hidden="1" customWidth="1"/>
    <col min="27" max="29" width="10.7109375" hidden="1" customWidth="1"/>
    <col min="30" max="30" width="1.7109375" style="120" hidden="1" customWidth="1"/>
    <col min="31" max="34" width="15.7109375" hidden="1" customWidth="1"/>
    <col min="35" max="35" width="30.28515625" customWidth="1"/>
  </cols>
  <sheetData>
    <row r="1" spans="1:35" ht="30.2" customHeight="1" x14ac:dyDescent="0.35">
      <c r="AI1" s="627" t="s">
        <v>363</v>
      </c>
    </row>
    <row r="4" spans="1:35" s="2" customFormat="1" ht="15" customHeight="1" x14ac:dyDescent="0.25"/>
    <row r="6" spans="1:35" ht="15.75" thickBot="1" x14ac:dyDescent="0.3"/>
    <row r="7" spans="1:35" s="132" customFormat="1" ht="30.2" customHeight="1" thickTop="1" x14ac:dyDescent="0.25">
      <c r="A7" s="725" t="s">
        <v>174</v>
      </c>
      <c r="B7" s="726"/>
      <c r="C7" s="726"/>
      <c r="D7" s="727"/>
      <c r="E7" s="791" t="s">
        <v>180</v>
      </c>
      <c r="F7" s="726"/>
      <c r="G7" s="726"/>
      <c r="H7" s="726"/>
      <c r="I7" s="726"/>
      <c r="J7" s="726"/>
      <c r="K7" s="726"/>
      <c r="L7" s="726"/>
      <c r="M7" s="726"/>
      <c r="N7" s="726"/>
      <c r="O7" s="726"/>
      <c r="P7" s="726"/>
      <c r="Q7" s="726"/>
      <c r="R7" s="726"/>
      <c r="S7" s="726"/>
      <c r="T7" s="726"/>
      <c r="U7" s="726"/>
      <c r="V7" s="726"/>
      <c r="W7" s="726"/>
      <c r="X7" s="726"/>
      <c r="Y7" s="727"/>
      <c r="Z7" s="493"/>
      <c r="AA7" s="701" t="s">
        <v>333</v>
      </c>
      <c r="AB7" s="702"/>
      <c r="AC7" s="703"/>
      <c r="AD7" s="493"/>
      <c r="AE7" s="694" t="s">
        <v>176</v>
      </c>
      <c r="AF7" s="695"/>
      <c r="AG7" s="695"/>
      <c r="AH7" s="696"/>
    </row>
    <row r="8" spans="1:35" s="132" customFormat="1" ht="30.2" customHeight="1" x14ac:dyDescent="0.25">
      <c r="A8" s="728" t="s">
        <v>175</v>
      </c>
      <c r="B8" s="729"/>
      <c r="C8" s="729"/>
      <c r="D8" s="942" t="str">
        <f>'Dash Board'!E30</f>
        <v>Ingredient</v>
      </c>
      <c r="E8" s="948" t="s">
        <v>124</v>
      </c>
      <c r="F8" s="949"/>
      <c r="G8" s="950"/>
      <c r="H8" s="943" t="s">
        <v>133</v>
      </c>
      <c r="I8" s="944"/>
      <c r="J8" s="944"/>
      <c r="K8" s="944"/>
      <c r="L8" s="944"/>
      <c r="M8" s="944"/>
      <c r="N8" s="944"/>
      <c r="O8" s="944"/>
      <c r="P8" s="944"/>
      <c r="Q8" s="944"/>
      <c r="R8" s="944"/>
      <c r="S8" s="944"/>
      <c r="T8" s="944"/>
      <c r="U8" s="944"/>
      <c r="V8" s="944"/>
      <c r="W8" s="945"/>
      <c r="X8" s="946" t="s">
        <v>172</v>
      </c>
      <c r="Y8" s="947"/>
      <c r="Z8" s="494"/>
      <c r="AA8" s="704"/>
      <c r="AB8" s="705"/>
      <c r="AC8" s="706"/>
      <c r="AD8" s="494"/>
      <c r="AE8" s="697"/>
      <c r="AF8" s="698"/>
      <c r="AG8" s="698"/>
      <c r="AH8" s="699"/>
    </row>
    <row r="9" spans="1:35" s="132" customFormat="1" ht="30.2" customHeight="1" x14ac:dyDescent="0.25">
      <c r="A9" s="728"/>
      <c r="B9" s="729"/>
      <c r="C9" s="729"/>
      <c r="D9" s="942"/>
      <c r="E9" s="723" t="s">
        <v>237</v>
      </c>
      <c r="F9" s="723" t="s">
        <v>128</v>
      </c>
      <c r="G9" s="787" t="s">
        <v>131</v>
      </c>
      <c r="H9" s="736" t="s">
        <v>173</v>
      </c>
      <c r="I9" s="709" t="s">
        <v>327</v>
      </c>
      <c r="J9" s="736" t="s">
        <v>138</v>
      </c>
      <c r="K9" s="498" t="s">
        <v>139</v>
      </c>
      <c r="L9" s="499"/>
      <c r="M9" s="499"/>
      <c r="N9" s="499"/>
      <c r="O9" s="499"/>
      <c r="P9" s="499"/>
      <c r="Q9" s="499"/>
      <c r="R9" s="499"/>
      <c r="S9" s="500"/>
      <c r="T9" s="789" t="s">
        <v>171</v>
      </c>
      <c r="U9" s="716" t="s">
        <v>151</v>
      </c>
      <c r="V9" s="716" t="s">
        <v>152</v>
      </c>
      <c r="W9" s="792" t="s">
        <v>131</v>
      </c>
      <c r="X9" s="735" t="s">
        <v>149</v>
      </c>
      <c r="Y9" s="733" t="s">
        <v>150</v>
      </c>
      <c r="Z9" s="494"/>
      <c r="AA9" s="707" t="s">
        <v>319</v>
      </c>
      <c r="AB9" s="709" t="s">
        <v>325</v>
      </c>
      <c r="AC9" s="712" t="s">
        <v>326</v>
      </c>
      <c r="AD9" s="494"/>
      <c r="AE9" s="708" t="s">
        <v>329</v>
      </c>
      <c r="AF9" s="710" t="s">
        <v>330</v>
      </c>
      <c r="AG9" s="711" t="s">
        <v>331</v>
      </c>
      <c r="AH9" s="700" t="s">
        <v>332</v>
      </c>
    </row>
    <row r="10" spans="1:35" s="132" customFormat="1" ht="162.75" customHeight="1" x14ac:dyDescent="0.25">
      <c r="A10" s="728"/>
      <c r="B10" s="729"/>
      <c r="C10" s="729"/>
      <c r="D10" s="942"/>
      <c r="E10" s="724"/>
      <c r="F10" s="724"/>
      <c r="G10" s="788"/>
      <c r="H10" s="737"/>
      <c r="I10" s="710"/>
      <c r="J10" s="737"/>
      <c r="K10" s="506" t="str">
        <f>IF($D$8=$B13,K$23,"Allergen")</f>
        <v>Milk</v>
      </c>
      <c r="L10" s="506" t="str">
        <f t="shared" ref="L10:S10" si="0">IF($D$8=$B13,L$23," ")</f>
        <v>Soy</v>
      </c>
      <c r="M10" s="506" t="str">
        <f t="shared" si="0"/>
        <v>Peanuts</v>
      </c>
      <c r="N10" s="506" t="str">
        <f t="shared" si="0"/>
        <v>Tree Nuts</v>
      </c>
      <c r="O10" s="506" t="str">
        <f t="shared" si="0"/>
        <v>Wheat</v>
      </c>
      <c r="P10" s="506" t="str">
        <f t="shared" si="0"/>
        <v>Egg</v>
      </c>
      <c r="Q10" s="506" t="str">
        <f t="shared" si="0"/>
        <v>Fish</v>
      </c>
      <c r="R10" s="506" t="str">
        <f t="shared" si="0"/>
        <v>Crustacean</v>
      </c>
      <c r="S10" s="506" t="str">
        <f t="shared" si="0"/>
        <v>Other Allergen</v>
      </c>
      <c r="T10" s="790"/>
      <c r="U10" s="717"/>
      <c r="V10" s="717"/>
      <c r="W10" s="793"/>
      <c r="X10" s="711"/>
      <c r="Y10" s="734"/>
      <c r="Z10" s="494"/>
      <c r="AA10" s="708"/>
      <c r="AB10" s="710"/>
      <c r="AC10" s="713"/>
      <c r="AD10" s="494"/>
      <c r="AE10" s="708"/>
      <c r="AF10" s="710"/>
      <c r="AG10" s="711"/>
      <c r="AH10" s="700"/>
    </row>
    <row r="11" spans="1:35" s="132" customFormat="1" ht="8.1" customHeight="1" thickBot="1" x14ac:dyDescent="0.3">
      <c r="A11" s="728"/>
      <c r="B11" s="729"/>
      <c r="C11" s="729"/>
      <c r="D11" s="168"/>
      <c r="E11" s="169"/>
      <c r="F11" s="169"/>
      <c r="G11" s="169"/>
      <c r="H11" s="170"/>
      <c r="I11" s="170"/>
      <c r="J11" s="171"/>
      <c r="K11" s="171"/>
      <c r="L11" s="172"/>
      <c r="M11" s="172"/>
      <c r="N11" s="172"/>
      <c r="O11" s="172"/>
      <c r="P11" s="172"/>
      <c r="Q11" s="172"/>
      <c r="R11" s="172"/>
      <c r="S11" s="172"/>
      <c r="T11" s="172"/>
      <c r="U11" s="172"/>
      <c r="V11" s="488"/>
      <c r="W11" s="489"/>
      <c r="X11" s="486"/>
      <c r="Y11" s="487"/>
      <c r="Z11" s="494"/>
      <c r="AA11" s="492"/>
      <c r="AB11" s="171"/>
      <c r="AC11" s="487"/>
      <c r="AD11" s="494"/>
      <c r="AE11" s="492"/>
      <c r="AF11" s="171"/>
      <c r="AG11" s="487"/>
      <c r="AH11" s="175"/>
    </row>
    <row r="12" spans="1:35" s="132" customFormat="1" ht="8.1" customHeight="1" thickBot="1" x14ac:dyDescent="0.3">
      <c r="A12" s="504"/>
      <c r="B12" s="505"/>
      <c r="C12" s="505"/>
      <c r="D12" s="528"/>
      <c r="E12" s="529"/>
      <c r="F12" s="529"/>
      <c r="G12" s="529"/>
      <c r="H12" s="530"/>
      <c r="I12" s="530"/>
      <c r="J12" s="531"/>
      <c r="K12" s="531"/>
      <c r="L12" s="532"/>
      <c r="M12" s="532"/>
      <c r="N12" s="532"/>
      <c r="O12" s="532"/>
      <c r="P12" s="532"/>
      <c r="Q12" s="532"/>
      <c r="R12" s="532"/>
      <c r="S12" s="532"/>
      <c r="T12" s="532"/>
      <c r="U12" s="532"/>
      <c r="V12" s="533"/>
      <c r="W12" s="534"/>
      <c r="X12" s="535"/>
      <c r="Y12" s="536"/>
      <c r="Z12" s="494"/>
      <c r="AA12" s="537"/>
      <c r="AB12" s="531"/>
      <c r="AC12" s="536"/>
      <c r="AD12" s="494"/>
      <c r="AE12" s="537"/>
      <c r="AF12" s="531"/>
      <c r="AG12" s="536"/>
      <c r="AH12" s="538"/>
    </row>
    <row r="13" spans="1:35" s="17" customFormat="1" ht="30.2" customHeight="1" thickBot="1" x14ac:dyDescent="0.3">
      <c r="A13" s="121">
        <v>1</v>
      </c>
      <c r="B13" s="122" t="s">
        <v>48</v>
      </c>
      <c r="C13" s="127">
        <f>IF(B13=$D$8,$A13," ")</f>
        <v>1</v>
      </c>
      <c r="D13" s="119" t="str">
        <f>Ing!L9</f>
        <v>I</v>
      </c>
      <c r="E13" s="119" t="str">
        <f>Ing!L6</f>
        <v>I</v>
      </c>
      <c r="F13" s="119" t="str">
        <f>Ing!L7</f>
        <v>I</v>
      </c>
      <c r="G13" s="123" t="str">
        <f>Ing!L8</f>
        <v>I</v>
      </c>
      <c r="H13" s="119" t="str">
        <f>Ing!L13</f>
        <v>I</v>
      </c>
      <c r="I13" s="119" t="str">
        <f>Ing!L14</f>
        <v>I</v>
      </c>
      <c r="J13" s="119" t="str">
        <f>Ing!L15</f>
        <v>I</v>
      </c>
      <c r="K13" s="119" t="str">
        <f>Ing!L16</f>
        <v>I</v>
      </c>
      <c r="L13" s="119" t="str">
        <f>Ing!L17</f>
        <v>I</v>
      </c>
      <c r="M13" s="119" t="str">
        <f>Ing!L18</f>
        <v>I</v>
      </c>
      <c r="N13" s="119" t="str">
        <f>Ing!L19</f>
        <v>I</v>
      </c>
      <c r="O13" s="119" t="str">
        <f>Ing!L20</f>
        <v>I</v>
      </c>
      <c r="P13" s="119" t="str">
        <f>Ing!L21</f>
        <v>I</v>
      </c>
      <c r="Q13" s="119" t="str">
        <f>Ing!L23</f>
        <v>I</v>
      </c>
      <c r="R13" s="119" t="str">
        <f>Ing!L23</f>
        <v>I</v>
      </c>
      <c r="S13" s="119" t="str">
        <f>Ing!L24</f>
        <v>I</v>
      </c>
      <c r="T13" s="119" t="str">
        <f>Ing!L25</f>
        <v>I</v>
      </c>
      <c r="U13" s="119" t="str">
        <f>Ing!L26</f>
        <v>I</v>
      </c>
      <c r="V13" s="119" t="str">
        <f>Ing!L27</f>
        <v>I</v>
      </c>
      <c r="W13" s="119" t="str">
        <f>Ing!L28</f>
        <v>I</v>
      </c>
      <c r="X13" s="119" t="str">
        <f>Ing!L33</f>
        <v>I</v>
      </c>
      <c r="Y13" s="119" t="str">
        <f>Ing!L34</f>
        <v>I</v>
      </c>
      <c r="Z13" s="124"/>
      <c r="AA13" s="540" t="str">
        <f>Ing!AI9</f>
        <v>II</v>
      </c>
      <c r="AB13" s="540" t="e">
        <f>Ing!AI29</f>
        <v>#N/A</v>
      </c>
      <c r="AC13" s="540" t="str">
        <f>Ing!AI35</f>
        <v>I</v>
      </c>
      <c r="AD13" s="124"/>
      <c r="AE13" s="503" t="str">
        <f>Ing!AK9</f>
        <v>Insignificant</v>
      </c>
      <c r="AF13" s="503" t="str">
        <f>Ing!AK29</f>
        <v>Insignificant</v>
      </c>
      <c r="AG13" s="503" t="str">
        <f>Ing!AK35</f>
        <v>Insignificant</v>
      </c>
      <c r="AH13" s="503" t="str">
        <f>Ing!AK36</f>
        <v>Insignificant</v>
      </c>
    </row>
    <row r="14" spans="1:35" s="17" customFormat="1" ht="30.2" customHeight="1" thickTop="1" thickBot="1" x14ac:dyDescent="0.3">
      <c r="A14" s="121">
        <v>2</v>
      </c>
      <c r="B14" s="122" t="s">
        <v>254</v>
      </c>
      <c r="C14" s="127" t="str">
        <f t="shared" ref="C14:C18" si="1">IF(B14=$D$8,$A14," ")</f>
        <v xml:space="preserve"> </v>
      </c>
      <c r="D14" s="119" t="str">
        <f>PFR!L27</f>
        <v>M</v>
      </c>
      <c r="E14" s="119" t="str">
        <f>PFR!L6</f>
        <v>I</v>
      </c>
      <c r="F14" s="119" t="str">
        <f>PFR!L7</f>
        <v>I</v>
      </c>
      <c r="G14" s="119" t="str">
        <f>PFR!L8</f>
        <v>I</v>
      </c>
      <c r="H14" s="119" t="str">
        <f>PFR!L13</f>
        <v>I</v>
      </c>
      <c r="I14" s="119" t="str">
        <f>PFR!L14</f>
        <v>M</v>
      </c>
      <c r="J14" s="119" t="str">
        <f>PFR!L15</f>
        <v>M</v>
      </c>
      <c r="K14" s="119" t="str">
        <f>PFR!L16</f>
        <v>I</v>
      </c>
      <c r="L14" s="119" t="s">
        <v>132</v>
      </c>
      <c r="M14" s="119" t="s">
        <v>132</v>
      </c>
      <c r="N14" s="119" t="s">
        <v>132</v>
      </c>
      <c r="O14" s="119" t="s">
        <v>132</v>
      </c>
      <c r="P14" s="119" t="s">
        <v>132</v>
      </c>
      <c r="Q14" s="119" t="s">
        <v>132</v>
      </c>
      <c r="R14" s="119" t="s">
        <v>132</v>
      </c>
      <c r="S14" s="119" t="s">
        <v>132</v>
      </c>
      <c r="T14" s="119" t="str">
        <f>PFR!L17</f>
        <v>M</v>
      </c>
      <c r="U14" s="119" t="str">
        <f>PFR!L18</f>
        <v>M</v>
      </c>
      <c r="V14" s="119" t="str">
        <f>PFR!L19</f>
        <v>I</v>
      </c>
      <c r="W14" s="119" t="str">
        <f>PFR!L20</f>
        <v>I</v>
      </c>
      <c r="X14" s="119" t="str">
        <f>PFR!L24</f>
        <v>I</v>
      </c>
      <c r="Y14" s="119" t="str">
        <f>PFR!L25</f>
        <v>I</v>
      </c>
      <c r="Z14" s="124"/>
      <c r="AA14" s="540" t="str">
        <f>PFR!AH8</f>
        <v>I</v>
      </c>
      <c r="AB14" s="540" t="str">
        <f t="shared" ref="AB14:AC18" si="2">$AA14</f>
        <v>I</v>
      </c>
      <c r="AC14" s="540" t="str">
        <f t="shared" si="2"/>
        <v>I</v>
      </c>
      <c r="AD14" s="124"/>
      <c r="AE14" s="503" t="str">
        <f>PFR!AJ9</f>
        <v>Insignificant</v>
      </c>
      <c r="AF14" s="503" t="str">
        <f>PFR!AJ21</f>
        <v>Nominal</v>
      </c>
      <c r="AG14" s="503" t="str">
        <f>PFR!AJ26</f>
        <v>Insignificant</v>
      </c>
      <c r="AH14" s="503" t="str">
        <f>PFR!AJ27</f>
        <v>Nominal</v>
      </c>
    </row>
    <row r="15" spans="1:35" s="17" customFormat="1" ht="30.2" customHeight="1" thickTop="1" thickBot="1" x14ac:dyDescent="0.3">
      <c r="A15" s="121">
        <v>3</v>
      </c>
      <c r="B15" s="122" t="s">
        <v>46</v>
      </c>
      <c r="C15" s="127" t="str">
        <f t="shared" si="1"/>
        <v xml:space="preserve"> </v>
      </c>
      <c r="D15" s="119" t="str">
        <f>Pkg!L27</f>
        <v>I</v>
      </c>
      <c r="E15" s="119" t="str">
        <f>Pkg!L6</f>
        <v>I</v>
      </c>
      <c r="F15" s="119" t="str">
        <f>Pkg!L7</f>
        <v>I</v>
      </c>
      <c r="G15" s="119" t="str">
        <f>Pkg!L8</f>
        <v>I</v>
      </c>
      <c r="H15" s="119" t="str">
        <f>Pkg!L13</f>
        <v>I</v>
      </c>
      <c r="I15" s="119" t="str">
        <f>Pkg!L14</f>
        <v>I</v>
      </c>
      <c r="J15" s="119" t="str">
        <f>Pkg!L15</f>
        <v>I</v>
      </c>
      <c r="K15" s="119" t="str">
        <f>Pkg!L16</f>
        <v>I</v>
      </c>
      <c r="L15" s="119" t="s">
        <v>132</v>
      </c>
      <c r="M15" s="119" t="s">
        <v>132</v>
      </c>
      <c r="N15" s="119" t="s">
        <v>132</v>
      </c>
      <c r="O15" s="119" t="s">
        <v>132</v>
      </c>
      <c r="P15" s="119" t="s">
        <v>132</v>
      </c>
      <c r="Q15" s="119" t="s">
        <v>132</v>
      </c>
      <c r="R15" s="119"/>
      <c r="S15" s="119"/>
      <c r="T15" s="119" t="str">
        <f>Pkg!L17</f>
        <v>I</v>
      </c>
      <c r="U15" s="119" t="str">
        <f>Pkg!L18</f>
        <v>I</v>
      </c>
      <c r="V15" s="119" t="str">
        <f>Pkg!L19</f>
        <v>I</v>
      </c>
      <c r="W15" s="119" t="str">
        <f>Pkg!L20</f>
        <v>I</v>
      </c>
      <c r="X15" s="119" t="str">
        <f>Pkg!L24</f>
        <v>I</v>
      </c>
      <c r="Y15" s="119" t="str">
        <f>Pkg!L25</f>
        <v>I</v>
      </c>
      <c r="Z15" s="124"/>
      <c r="AA15" s="540" t="str">
        <f>Pkg!AH8</f>
        <v>I</v>
      </c>
      <c r="AB15" s="540" t="str">
        <f t="shared" si="2"/>
        <v>I</v>
      </c>
      <c r="AC15" s="540" t="str">
        <f t="shared" si="2"/>
        <v>I</v>
      </c>
      <c r="AD15" s="124"/>
      <c r="AE15" s="503" t="str">
        <f>Pkg!AJ9</f>
        <v>Insignificant</v>
      </c>
      <c r="AF15" s="503" t="str">
        <f>Pkg!AJ21</f>
        <v>Insignificant</v>
      </c>
      <c r="AG15" s="503" t="str">
        <f>Pkg!AJ26</f>
        <v>Insignificant</v>
      </c>
      <c r="AH15" s="503" t="str">
        <f>Pkg!AJ27</f>
        <v>Insignificant</v>
      </c>
    </row>
    <row r="16" spans="1:35" s="17" customFormat="1" ht="30.2" customHeight="1" thickTop="1" thickBot="1" x14ac:dyDescent="0.3">
      <c r="A16" s="121">
        <v>4</v>
      </c>
      <c r="B16" s="122" t="s">
        <v>161</v>
      </c>
      <c r="C16" s="127" t="str">
        <f t="shared" si="1"/>
        <v xml:space="preserve"> </v>
      </c>
      <c r="D16" s="119" t="str">
        <f>Eqpmnt!L27</f>
        <v>I</v>
      </c>
      <c r="E16" s="119" t="str">
        <f>Eqpmnt!L6</f>
        <v>I</v>
      </c>
      <c r="F16" s="119" t="str">
        <f>Eqpmnt!L7</f>
        <v>I</v>
      </c>
      <c r="G16" s="119" t="str">
        <f>Eqpmnt!L8</f>
        <v>I</v>
      </c>
      <c r="H16" s="119" t="str">
        <f>Eqpmnt!L13</f>
        <v>I</v>
      </c>
      <c r="I16" s="119" t="str">
        <f>Eqpmnt!L14</f>
        <v>I</v>
      </c>
      <c r="J16" s="119" t="str">
        <f>Eqpmnt!L15</f>
        <v>I</v>
      </c>
      <c r="K16" s="119" t="str">
        <f>Eqpmnt!L16</f>
        <v>I</v>
      </c>
      <c r="L16" s="119" t="s">
        <v>132</v>
      </c>
      <c r="M16" s="119" t="s">
        <v>132</v>
      </c>
      <c r="N16" s="119" t="s">
        <v>132</v>
      </c>
      <c r="O16" s="119" t="s">
        <v>132</v>
      </c>
      <c r="P16" s="119" t="s">
        <v>132</v>
      </c>
      <c r="Q16" s="119" t="s">
        <v>132</v>
      </c>
      <c r="R16" s="119" t="s">
        <v>132</v>
      </c>
      <c r="S16" s="119" t="s">
        <v>132</v>
      </c>
      <c r="T16" s="119" t="str">
        <f>Eqpmnt!L17</f>
        <v>I</v>
      </c>
      <c r="U16" s="119" t="str">
        <f>Eqpmnt!L18</f>
        <v>I</v>
      </c>
      <c r="V16" s="119" t="str">
        <f>Eqpmnt!L19</f>
        <v>I</v>
      </c>
      <c r="W16" s="119" t="str">
        <f>Eqpmnt!L20</f>
        <v>I</v>
      </c>
      <c r="X16" s="119" t="str">
        <f>Eqpmnt!L24</f>
        <v>I</v>
      </c>
      <c r="Y16" s="119" t="str">
        <f>Eqpmnt!L25</f>
        <v>I</v>
      </c>
      <c r="Z16" s="124"/>
      <c r="AA16" s="540" t="str">
        <f>Eqpmnt!AH8</f>
        <v>I</v>
      </c>
      <c r="AB16" s="540" t="str">
        <f t="shared" si="2"/>
        <v>I</v>
      </c>
      <c r="AC16" s="540" t="str">
        <f t="shared" si="2"/>
        <v>I</v>
      </c>
      <c r="AD16" s="124"/>
      <c r="AE16" s="503" t="str">
        <f>Eqpmnt!AJ9</f>
        <v>Insignificant</v>
      </c>
      <c r="AF16" s="503" t="str">
        <f>Eqpmnt!AJ21</f>
        <v>Insignificant</v>
      </c>
      <c r="AG16" s="503" t="str">
        <f>Eqpmnt!AJ26</f>
        <v>Insignificant</v>
      </c>
      <c r="AH16" s="503" t="str">
        <f>Eqpmnt!AJ27</f>
        <v>Insignificant</v>
      </c>
    </row>
    <row r="17" spans="1:36" s="17" customFormat="1" ht="30.2" customHeight="1" thickTop="1" thickBot="1" x14ac:dyDescent="0.3">
      <c r="A17" s="121">
        <v>5</v>
      </c>
      <c r="B17" s="122" t="s">
        <v>47</v>
      </c>
      <c r="C17" s="127" t="str">
        <f t="shared" si="1"/>
        <v xml:space="preserve"> </v>
      </c>
      <c r="D17" s="119" t="str">
        <f>Service!L27</f>
        <v>I</v>
      </c>
      <c r="E17" s="119" t="str">
        <f>Service!L6</f>
        <v>I</v>
      </c>
      <c r="F17" s="119" t="str">
        <f>Service!L7</f>
        <v>I</v>
      </c>
      <c r="G17" s="119" t="str">
        <f>Service!L8</f>
        <v>I</v>
      </c>
      <c r="H17" s="119" t="str">
        <f>Service!L13</f>
        <v>I</v>
      </c>
      <c r="I17" s="119" t="str">
        <f>Service!L14</f>
        <v>I</v>
      </c>
      <c r="J17" s="119" t="str">
        <f>Service!L15</f>
        <v>I</v>
      </c>
      <c r="K17" s="119" t="str">
        <f>Service!L16</f>
        <v>I</v>
      </c>
      <c r="L17" s="119" t="s">
        <v>132</v>
      </c>
      <c r="M17" s="119" t="s">
        <v>132</v>
      </c>
      <c r="N17" s="119" t="s">
        <v>132</v>
      </c>
      <c r="O17" s="119" t="s">
        <v>132</v>
      </c>
      <c r="P17" s="119" t="s">
        <v>132</v>
      </c>
      <c r="Q17" s="119" t="s">
        <v>132</v>
      </c>
      <c r="R17" s="119" t="s">
        <v>132</v>
      </c>
      <c r="S17" s="119" t="s">
        <v>132</v>
      </c>
      <c r="T17" s="119" t="str">
        <f>Service!L17</f>
        <v>I</v>
      </c>
      <c r="U17" s="119" t="str">
        <f>Service!L18</f>
        <v>I</v>
      </c>
      <c r="V17" s="119" t="str">
        <f>Service!L19</f>
        <v>I</v>
      </c>
      <c r="W17" s="119" t="str">
        <f>Service!L20</f>
        <v>I</v>
      </c>
      <c r="X17" s="119" t="str">
        <f>Service!L24</f>
        <v>I</v>
      </c>
      <c r="Y17" s="119" t="str">
        <f>Service!L25</f>
        <v>I</v>
      </c>
      <c r="Z17" s="124"/>
      <c r="AA17" s="540" t="str">
        <f>Service!AH8</f>
        <v>I</v>
      </c>
      <c r="AB17" s="540" t="str">
        <f t="shared" si="2"/>
        <v>I</v>
      </c>
      <c r="AC17" s="540" t="str">
        <f t="shared" si="2"/>
        <v>I</v>
      </c>
      <c r="AD17" s="124"/>
      <c r="AE17" s="503" t="str">
        <f>Service!AJ9</f>
        <v>Insignificant</v>
      </c>
      <c r="AF17" s="503" t="str">
        <f>Service!AJ21</f>
        <v>Insignificant</v>
      </c>
      <c r="AG17" s="503" t="str">
        <f>Service!AJ26</f>
        <v>Insignificant</v>
      </c>
      <c r="AH17" s="503" t="str">
        <f>Service!AJ27</f>
        <v>Insignificant</v>
      </c>
    </row>
    <row r="18" spans="1:36" s="17" customFormat="1" ht="30.2" customHeight="1" thickTop="1" thickBot="1" x14ac:dyDescent="0.3">
      <c r="A18" s="121">
        <v>6</v>
      </c>
      <c r="B18" s="122" t="s">
        <v>131</v>
      </c>
      <c r="C18" s="127" t="str">
        <f t="shared" si="1"/>
        <v xml:space="preserve"> </v>
      </c>
      <c r="D18" s="119" t="str">
        <f>Other!L27</f>
        <v>I</v>
      </c>
      <c r="E18" s="119" t="str">
        <f>Other!L6</f>
        <v>I</v>
      </c>
      <c r="F18" s="119" t="str">
        <f>Other!L7</f>
        <v>I</v>
      </c>
      <c r="G18" s="119" t="str">
        <f>Other!L8</f>
        <v>I</v>
      </c>
      <c r="H18" s="119" t="str">
        <f>Other!L13</f>
        <v>I</v>
      </c>
      <c r="I18" s="119" t="str">
        <f>Other!L14</f>
        <v>I</v>
      </c>
      <c r="J18" s="119" t="str">
        <f>Other!L15</f>
        <v>I</v>
      </c>
      <c r="K18" s="119" t="str">
        <f>Other!L16</f>
        <v>I</v>
      </c>
      <c r="L18" s="119" t="s">
        <v>132</v>
      </c>
      <c r="M18" s="119" t="s">
        <v>132</v>
      </c>
      <c r="N18" s="119" t="s">
        <v>132</v>
      </c>
      <c r="O18" s="119" t="s">
        <v>132</v>
      </c>
      <c r="P18" s="119" t="s">
        <v>132</v>
      </c>
      <c r="Q18" s="119" t="s">
        <v>132</v>
      </c>
      <c r="R18" s="119" t="s">
        <v>132</v>
      </c>
      <c r="S18" s="119" t="s">
        <v>132</v>
      </c>
      <c r="T18" s="119" t="str">
        <f>Other!L17</f>
        <v>I</v>
      </c>
      <c r="U18" s="119" t="str">
        <f>Other!L18</f>
        <v>I</v>
      </c>
      <c r="V18" s="119" t="str">
        <f>Other!L19</f>
        <v>I</v>
      </c>
      <c r="W18" s="119" t="str">
        <f>Other!L20</f>
        <v>I</v>
      </c>
      <c r="X18" s="119" t="str">
        <f>Other!L24</f>
        <v>I</v>
      </c>
      <c r="Y18" s="119" t="str">
        <f>Other!L25</f>
        <v>I</v>
      </c>
      <c r="Z18" s="124"/>
      <c r="AA18" s="540" t="str">
        <f>Other!AH8</f>
        <v>I</v>
      </c>
      <c r="AB18" s="540" t="str">
        <f>$AA18</f>
        <v>I</v>
      </c>
      <c r="AC18" s="540" t="str">
        <f t="shared" si="2"/>
        <v>I</v>
      </c>
      <c r="AD18" s="124"/>
      <c r="AE18" s="503" t="str">
        <f>Other!AJ9</f>
        <v>Insignificant</v>
      </c>
      <c r="AF18" s="503" t="str">
        <f>Other!AJ21</f>
        <v>Insignificant</v>
      </c>
      <c r="AG18" s="503" t="str">
        <f>Other!AJ26</f>
        <v>Insignificant</v>
      </c>
      <c r="AH18" s="503" t="str">
        <f>Other!AJ27</f>
        <v>Insignificant</v>
      </c>
    </row>
    <row r="19" spans="1:36" s="17" customFormat="1" ht="30.2" customHeight="1" thickTop="1" thickBot="1" x14ac:dyDescent="0.3">
      <c r="A19" s="126"/>
      <c r="B19" s="128" t="str">
        <f>LOOKUP(C19,$A13:$A18,B13:B18)</f>
        <v>Ingredient</v>
      </c>
      <c r="C19" s="127">
        <f>MAX(C13:C18)</f>
        <v>1</v>
      </c>
      <c r="D19" s="119" t="str">
        <f>LOOKUP($C$19,$A13:$A18,D13:D18)</f>
        <v>I</v>
      </c>
      <c r="E19" s="119" t="str">
        <f t="shared" ref="E19:Y19" si="3">LOOKUP($C$19,$A13:$A18,E13:E18)</f>
        <v>I</v>
      </c>
      <c r="F19" s="119" t="str">
        <f t="shared" si="3"/>
        <v>I</v>
      </c>
      <c r="G19" s="119" t="str">
        <f t="shared" si="3"/>
        <v>I</v>
      </c>
      <c r="H19" s="119" t="str">
        <f t="shared" si="3"/>
        <v>I</v>
      </c>
      <c r="I19" s="119" t="str">
        <f t="shared" si="3"/>
        <v>I</v>
      </c>
      <c r="J19" s="119" t="str">
        <f t="shared" si="3"/>
        <v>I</v>
      </c>
      <c r="K19" s="119" t="str">
        <f t="shared" si="3"/>
        <v>I</v>
      </c>
      <c r="L19" s="119" t="str">
        <f t="shared" si="3"/>
        <v>I</v>
      </c>
      <c r="M19" s="119" t="str">
        <f t="shared" si="3"/>
        <v>I</v>
      </c>
      <c r="N19" s="119" t="str">
        <f t="shared" si="3"/>
        <v>I</v>
      </c>
      <c r="O19" s="119" t="str">
        <f t="shared" si="3"/>
        <v>I</v>
      </c>
      <c r="P19" s="119" t="str">
        <f t="shared" si="3"/>
        <v>I</v>
      </c>
      <c r="Q19" s="119" t="str">
        <f t="shared" si="3"/>
        <v>I</v>
      </c>
      <c r="R19" s="119" t="str">
        <f t="shared" si="3"/>
        <v>I</v>
      </c>
      <c r="S19" s="119" t="str">
        <f t="shared" si="3"/>
        <v>I</v>
      </c>
      <c r="T19" s="119" t="str">
        <f t="shared" si="3"/>
        <v>I</v>
      </c>
      <c r="U19" s="119" t="str">
        <f t="shared" si="3"/>
        <v>I</v>
      </c>
      <c r="V19" s="119" t="str">
        <f t="shared" si="3"/>
        <v>I</v>
      </c>
      <c r="W19" s="119" t="str">
        <f t="shared" si="3"/>
        <v>I</v>
      </c>
      <c r="X19" s="119" t="str">
        <f t="shared" si="3"/>
        <v>I</v>
      </c>
      <c r="Y19" s="119" t="str">
        <f t="shared" si="3"/>
        <v>I</v>
      </c>
      <c r="Z19" s="124"/>
      <c r="AA19" s="541" t="str">
        <f>LOOKUP($C$19,$A13:$A18,AA13:AA18)</f>
        <v>II</v>
      </c>
      <c r="AB19" s="541" t="e">
        <f>LOOKUP($C$19,$A13:$A18,AB13:AB18)</f>
        <v>#N/A</v>
      </c>
      <c r="AC19" s="541" t="str">
        <f>LOOKUP($C$19,$A13:$A18,AC13:AC18)</f>
        <v>I</v>
      </c>
      <c r="AD19" s="124"/>
      <c r="AE19" s="503" t="str">
        <f>LOOKUP($C$19,$A13:$A18,AE13:AE18)</f>
        <v>Insignificant</v>
      </c>
      <c r="AF19" s="503" t="str">
        <f t="shared" ref="AF19:AH19" si="4">LOOKUP($C$19,$A13:$A18,AF13:AF18)</f>
        <v>Insignificant</v>
      </c>
      <c r="AG19" s="503" t="str">
        <f t="shared" si="4"/>
        <v>Insignificant</v>
      </c>
      <c r="AH19" s="503" t="str">
        <f t="shared" si="4"/>
        <v>Insignificant</v>
      </c>
    </row>
    <row r="20" spans="1:36" ht="15.75" thickTop="1" x14ac:dyDescent="0.25"/>
    <row r="23" spans="1:36" s="132" customFormat="1" ht="162.75" customHeight="1" x14ac:dyDescent="0.25">
      <c r="A23"/>
      <c r="B23"/>
      <c r="C23"/>
      <c r="D23"/>
      <c r="E23"/>
      <c r="F23"/>
      <c r="G23"/>
      <c r="H23"/>
      <c r="I23"/>
      <c r="J23"/>
      <c r="K23" s="539" t="s">
        <v>140</v>
      </c>
      <c r="L23" s="539" t="s">
        <v>141</v>
      </c>
      <c r="M23" s="539" t="s">
        <v>142</v>
      </c>
      <c r="N23" s="539" t="s">
        <v>143</v>
      </c>
      <c r="O23" s="539" t="s">
        <v>144</v>
      </c>
      <c r="P23" s="539" t="s">
        <v>146</v>
      </c>
      <c r="Q23" s="539" t="s">
        <v>147</v>
      </c>
      <c r="R23" s="539" t="s">
        <v>148</v>
      </c>
      <c r="S23" s="539" t="s">
        <v>308</v>
      </c>
      <c r="T23"/>
      <c r="U23"/>
      <c r="V23" s="120"/>
      <c r="W23" s="120"/>
      <c r="X23" s="120"/>
      <c r="Y23" s="120"/>
      <c r="Z23" s="120"/>
      <c r="AA23" s="120"/>
      <c r="AB23" s="120"/>
      <c r="AC23" s="120"/>
      <c r="AD23" s="120"/>
      <c r="AE23" s="120"/>
      <c r="AF23" s="120"/>
      <c r="AG23" s="120"/>
      <c r="AH23" s="120"/>
      <c r="AI23" s="120"/>
      <c r="AJ23" s="120"/>
    </row>
  </sheetData>
  <sheetProtection algorithmName="SHA-512" hashValue="E8G9vYawrcEHyqSwFjY8AgcmSCcNlGFTwyq9FuJ0ARJpb0Im0hxiiitGVTGwvTNnrQ2YbUdMA5nOUGPxxyNUfw==" saltValue="z14mjx86sP96hAHmDDiAqA==" spinCount="100000" sheet="1" selectLockedCells="1"/>
  <mergeCells count="28">
    <mergeCell ref="H8:W8"/>
    <mergeCell ref="X8:Y8"/>
    <mergeCell ref="E8:G8"/>
    <mergeCell ref="AE9:AE10"/>
    <mergeCell ref="AF9:AF10"/>
    <mergeCell ref="AG9:AG10"/>
    <mergeCell ref="AH9:AH10"/>
    <mergeCell ref="X9:X10"/>
    <mergeCell ref="Y9:Y10"/>
    <mergeCell ref="AA9:AA10"/>
    <mergeCell ref="AB9:AB10"/>
    <mergeCell ref="AC9:AC10"/>
    <mergeCell ref="A7:D7"/>
    <mergeCell ref="E7:Y7"/>
    <mergeCell ref="AA7:AC8"/>
    <mergeCell ref="AE7:AH8"/>
    <mergeCell ref="A8:C11"/>
    <mergeCell ref="D8:D10"/>
    <mergeCell ref="E9:E10"/>
    <mergeCell ref="F9:F10"/>
    <mergeCell ref="G9:G10"/>
    <mergeCell ref="H9:H10"/>
    <mergeCell ref="I9:I10"/>
    <mergeCell ref="J9:J10"/>
    <mergeCell ref="T9:T10"/>
    <mergeCell ref="U9:U10"/>
    <mergeCell ref="V9:V10"/>
    <mergeCell ref="W9:W10"/>
  </mergeCells>
  <conditionalFormatting sqref="D16:Y16 D15:X15 D17:X18 D13:G13 D19:Y19">
    <cfRule type="cellIs" dxfId="65" priority="122" operator="equal">
      <formula>"I"</formula>
    </cfRule>
    <cfRule type="cellIs" dxfId="64" priority="123" operator="equal">
      <formula>"L"</formula>
    </cfRule>
    <cfRule type="cellIs" dxfId="63" priority="124" operator="equal">
      <formula>"M"</formula>
    </cfRule>
    <cfRule type="cellIs" dxfId="62" priority="125" operator="equal">
      <formula>"H"</formula>
    </cfRule>
  </conditionalFormatting>
  <conditionalFormatting sqref="Y18 H13:Y13">
    <cfRule type="cellIs" dxfId="61" priority="61" operator="equal">
      <formula>"I"</formula>
    </cfRule>
    <cfRule type="cellIs" dxfId="60" priority="62" operator="equal">
      <formula>"L"</formula>
    </cfRule>
    <cfRule type="cellIs" dxfId="59" priority="63" operator="equal">
      <formula>"M"</formula>
    </cfRule>
    <cfRule type="cellIs" dxfId="58" priority="64" operator="equal">
      <formula>"H"</formula>
    </cfRule>
  </conditionalFormatting>
  <conditionalFormatting sqref="Y15:Y19 AA13:AC13 AF19 AF13 AA19:AC19">
    <cfRule type="cellIs" dxfId="57" priority="58" operator="equal">
      <formula>" "</formula>
    </cfRule>
  </conditionalFormatting>
  <conditionalFormatting sqref="AF13 Y15:Y19 AF19">
    <cfRule type="cellIs" dxfId="56" priority="59" operator="equal">
      <formula>"M"</formula>
    </cfRule>
    <cfRule type="cellIs" dxfId="55" priority="60" operator="equal">
      <formula>"H"</formula>
    </cfRule>
    <cfRule type="cellIs" dxfId="54" priority="65" operator="equal">
      <formula>"L"</formula>
    </cfRule>
  </conditionalFormatting>
  <conditionalFormatting sqref="AF13 AF19">
    <cfRule type="cellIs" dxfId="53" priority="66" operator="equal">
      <formula>" "</formula>
    </cfRule>
  </conditionalFormatting>
  <conditionalFormatting sqref="Y19 AF19 AA19:AC19">
    <cfRule type="cellIs" dxfId="52" priority="57" operator="equal">
      <formula>" "</formula>
    </cfRule>
  </conditionalFormatting>
  <conditionalFormatting sqref="Y17">
    <cfRule type="cellIs" dxfId="51" priority="53" operator="equal">
      <formula>"I"</formula>
    </cfRule>
    <cfRule type="cellIs" dxfId="50" priority="54" operator="equal">
      <formula>"L"</formula>
    </cfRule>
    <cfRule type="cellIs" dxfId="49" priority="55" operator="equal">
      <formula>"M"</formula>
    </cfRule>
    <cfRule type="cellIs" dxfId="48" priority="56" operator="equal">
      <formula>"H"</formula>
    </cfRule>
  </conditionalFormatting>
  <conditionalFormatting sqref="AG13:AH13 AG19:AH19">
    <cfRule type="cellIs" dxfId="47" priority="48" operator="equal">
      <formula>" "</formula>
    </cfRule>
  </conditionalFormatting>
  <conditionalFormatting sqref="AG13:AH13 AG19:AH19">
    <cfRule type="cellIs" dxfId="46" priority="49" operator="equal">
      <formula>"M"</formula>
    </cfRule>
    <cfRule type="cellIs" dxfId="45" priority="50" operator="equal">
      <formula>"H"</formula>
    </cfRule>
    <cfRule type="cellIs" dxfId="44" priority="51" operator="equal">
      <formula>"L"</formula>
    </cfRule>
  </conditionalFormatting>
  <conditionalFormatting sqref="AG13:AH13 AG19:AH19">
    <cfRule type="cellIs" dxfId="43" priority="52" operator="equal">
      <formula>" "</formula>
    </cfRule>
  </conditionalFormatting>
  <conditionalFormatting sqref="AG19:AH19">
    <cfRule type="cellIs" dxfId="42" priority="47" operator="equal">
      <formula>" "</formula>
    </cfRule>
  </conditionalFormatting>
  <conditionalFormatting sqref="AE13:AH13">
    <cfRule type="cellIs" dxfId="41" priority="43" operator="equal">
      <formula>"Nominal"</formula>
    </cfRule>
    <cfRule type="colorScale" priority="44">
      <colorScale>
        <cfvo type="min"/>
        <cfvo type="max"/>
        <color rgb="FFFF7128"/>
        <color rgb="FFFFEF9C"/>
      </colorScale>
    </cfRule>
    <cfRule type="cellIs" dxfId="40" priority="45" operator="equal">
      <formula>"Moderate"</formula>
    </cfRule>
    <cfRule type="cellIs" dxfId="39" priority="46" operator="equal">
      <formula>"Significant"</formula>
    </cfRule>
  </conditionalFormatting>
  <conditionalFormatting sqref="AF15:AF18">
    <cfRule type="cellIs" dxfId="38" priority="38" operator="equal">
      <formula>" "</formula>
    </cfRule>
  </conditionalFormatting>
  <conditionalFormatting sqref="AF15:AF18">
    <cfRule type="cellIs" dxfId="37" priority="39" operator="equal">
      <formula>"M"</formula>
    </cfRule>
    <cfRule type="cellIs" dxfId="36" priority="40" operator="equal">
      <formula>"H"</formula>
    </cfRule>
    <cfRule type="cellIs" dxfId="35" priority="41" operator="equal">
      <formula>"L"</formula>
    </cfRule>
  </conditionalFormatting>
  <conditionalFormatting sqref="AF15:AF18">
    <cfRule type="cellIs" dxfId="34" priority="42" operator="equal">
      <formula>" "</formula>
    </cfRule>
  </conditionalFormatting>
  <conditionalFormatting sqref="AG15:AH18">
    <cfRule type="cellIs" dxfId="33" priority="33" operator="equal">
      <formula>" "</formula>
    </cfRule>
  </conditionalFormatting>
  <conditionalFormatting sqref="AG15:AH18">
    <cfRule type="cellIs" dxfId="32" priority="34" operator="equal">
      <formula>"M"</formula>
    </cfRule>
    <cfRule type="cellIs" dxfId="31" priority="35" operator="equal">
      <formula>"H"</formula>
    </cfRule>
    <cfRule type="cellIs" dxfId="30" priority="36" operator="equal">
      <formula>"L"</formula>
    </cfRule>
  </conditionalFormatting>
  <conditionalFormatting sqref="AG15:AH18">
    <cfRule type="cellIs" dxfId="29" priority="37" operator="equal">
      <formula>" "</formula>
    </cfRule>
  </conditionalFormatting>
  <conditionalFormatting sqref="AE15:AH18">
    <cfRule type="cellIs" dxfId="28" priority="29" operator="equal">
      <formula>"Nominal"</formula>
    </cfRule>
    <cfRule type="colorScale" priority="30">
      <colorScale>
        <cfvo type="min"/>
        <cfvo type="max"/>
        <color rgb="FFFF7128"/>
        <color rgb="FFFFEF9C"/>
      </colorScale>
    </cfRule>
    <cfRule type="cellIs" dxfId="27" priority="31" operator="equal">
      <formula>"Moderate"</formula>
    </cfRule>
    <cfRule type="cellIs" dxfId="26" priority="32" operator="equal">
      <formula>"Significant"</formula>
    </cfRule>
  </conditionalFormatting>
  <conditionalFormatting sqref="D14:X14">
    <cfRule type="cellIs" dxfId="25" priority="25" operator="equal">
      <formula>"I"</formula>
    </cfRule>
    <cfRule type="cellIs" dxfId="24" priority="26" operator="equal">
      <formula>"L"</formula>
    </cfRule>
    <cfRule type="cellIs" dxfId="23" priority="27" operator="equal">
      <formula>"M"</formula>
    </cfRule>
    <cfRule type="cellIs" dxfId="22" priority="28" operator="equal">
      <formula>"H"</formula>
    </cfRule>
  </conditionalFormatting>
  <conditionalFormatting sqref="Y14">
    <cfRule type="cellIs" dxfId="21" priority="21" operator="equal">
      <formula>" "</formula>
    </cfRule>
  </conditionalFormatting>
  <conditionalFormatting sqref="Y14">
    <cfRule type="cellIs" dxfId="20" priority="22" operator="equal">
      <formula>"M"</formula>
    </cfRule>
    <cfRule type="cellIs" dxfId="19" priority="23" operator="equal">
      <formula>"H"</formula>
    </cfRule>
    <cfRule type="cellIs" dxfId="18" priority="24" operator="equal">
      <formula>"L"</formula>
    </cfRule>
  </conditionalFormatting>
  <conditionalFormatting sqref="AF14">
    <cfRule type="cellIs" dxfId="17" priority="16" operator="equal">
      <formula>" "</formula>
    </cfRule>
  </conditionalFormatting>
  <conditionalFormatting sqref="AF14">
    <cfRule type="cellIs" dxfId="16" priority="17" operator="equal">
      <formula>"M"</formula>
    </cfRule>
    <cfRule type="cellIs" dxfId="15" priority="18" operator="equal">
      <formula>"H"</formula>
    </cfRule>
    <cfRule type="cellIs" dxfId="14" priority="19" operator="equal">
      <formula>"L"</formula>
    </cfRule>
  </conditionalFormatting>
  <conditionalFormatting sqref="AF14">
    <cfRule type="cellIs" dxfId="13" priority="20" operator="equal">
      <formula>" "</formula>
    </cfRule>
  </conditionalFormatting>
  <conditionalFormatting sqref="AG14:AH14">
    <cfRule type="cellIs" dxfId="12" priority="11" operator="equal">
      <formula>" "</formula>
    </cfRule>
  </conditionalFormatting>
  <conditionalFormatting sqref="AG14:AH14">
    <cfRule type="cellIs" dxfId="11" priority="12" operator="equal">
      <formula>"M"</formula>
    </cfRule>
    <cfRule type="cellIs" dxfId="10" priority="13" operator="equal">
      <formula>"H"</formula>
    </cfRule>
    <cfRule type="cellIs" dxfId="9" priority="14" operator="equal">
      <formula>"L"</formula>
    </cfRule>
  </conditionalFormatting>
  <conditionalFormatting sqref="AG14:AH14">
    <cfRule type="cellIs" dxfId="8" priority="15" operator="equal">
      <formula>" "</formula>
    </cfRule>
  </conditionalFormatting>
  <conditionalFormatting sqref="AE14:AH14">
    <cfRule type="cellIs" dxfId="7" priority="7" operator="equal">
      <formula>"Nominal"</formula>
    </cfRule>
    <cfRule type="colorScale" priority="8">
      <colorScale>
        <cfvo type="min"/>
        <cfvo type="max"/>
        <color rgb="FFFF7128"/>
        <color rgb="FFFFEF9C"/>
      </colorScale>
    </cfRule>
    <cfRule type="cellIs" dxfId="6" priority="9" operator="equal">
      <formula>"Moderate"</formula>
    </cfRule>
    <cfRule type="cellIs" dxfId="5" priority="10" operator="equal">
      <formula>"Significant"</formula>
    </cfRule>
  </conditionalFormatting>
  <conditionalFormatting sqref="AE19:AH19">
    <cfRule type="cellIs" dxfId="4" priority="3" operator="equal">
      <formula>"Nominal"</formula>
    </cfRule>
    <cfRule type="colorScale" priority="4">
      <colorScale>
        <cfvo type="min"/>
        <cfvo type="max"/>
        <color rgb="FFFF7128"/>
        <color rgb="FFFFEF9C"/>
      </colorScale>
    </cfRule>
    <cfRule type="cellIs" dxfId="3" priority="5" operator="equal">
      <formula>"Moderate"</formula>
    </cfRule>
    <cfRule type="cellIs" dxfId="2" priority="6" operator="equal">
      <formula>"Significant"</formula>
    </cfRule>
  </conditionalFormatting>
  <conditionalFormatting sqref="AA14:AC17">
    <cfRule type="cellIs" dxfId="1" priority="2" operator="equal">
      <formula>" "</formula>
    </cfRule>
  </conditionalFormatting>
  <conditionalFormatting sqref="AA18:AC18 AB14:AC18">
    <cfRule type="cellIs" dxfId="0" priority="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00"/>
  </sheetPr>
  <dimension ref="A1:BU115"/>
  <sheetViews>
    <sheetView tabSelected="1" zoomScale="70" zoomScaleNormal="70" workbookViewId="0">
      <selection activeCell="E5" sqref="E5"/>
    </sheetView>
  </sheetViews>
  <sheetFormatPr defaultColWidth="9.140625" defaultRowHeight="15" x14ac:dyDescent="0.25"/>
  <cols>
    <col min="1" max="2" width="3.7109375" style="132" customWidth="1"/>
    <col min="3" max="3" width="6.7109375" style="132" customWidth="1"/>
    <col min="4" max="4" width="29.5703125" style="132" customWidth="1"/>
    <col min="5" max="5" width="30.7109375" style="132" customWidth="1"/>
    <col min="6" max="26" width="4.7109375" style="132" customWidth="1"/>
    <col min="27" max="27" width="1.7109375" style="132" customWidth="1"/>
    <col min="28" max="30" width="9.7109375" style="132" customWidth="1"/>
    <col min="31" max="31" width="1.7109375" style="132" customWidth="1"/>
    <col min="32" max="35" width="12.7109375" style="132" customWidth="1"/>
    <col min="36" max="16384" width="9.140625" style="132"/>
  </cols>
  <sheetData>
    <row r="1" spans="1:59" x14ac:dyDescent="0.25">
      <c r="A1" s="130"/>
      <c r="B1" s="130"/>
      <c r="C1" s="130"/>
      <c r="D1" s="130"/>
      <c r="E1" s="130"/>
      <c r="F1" s="130"/>
      <c r="G1" s="130"/>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row>
    <row r="2" spans="1:59" s="139" customFormat="1" ht="30.2" customHeight="1" x14ac:dyDescent="0.4">
      <c r="A2" s="133"/>
      <c r="B2" s="134"/>
      <c r="C2" s="134"/>
      <c r="D2" s="135" t="s">
        <v>43</v>
      </c>
      <c r="E2" s="316" t="s">
        <v>266</v>
      </c>
      <c r="F2" s="317"/>
      <c r="G2" s="136"/>
      <c r="H2" s="137"/>
      <c r="I2" s="137"/>
      <c r="J2" s="271" t="s">
        <v>198</v>
      </c>
      <c r="K2" s="265"/>
      <c r="L2" s="268" t="s">
        <v>226</v>
      </c>
      <c r="M2" s="266"/>
      <c r="N2" s="268" t="s">
        <v>268</v>
      </c>
      <c r="O2" s="266"/>
      <c r="P2" s="268" t="s">
        <v>227</v>
      </c>
      <c r="Q2" s="266"/>
      <c r="R2" s="268" t="s">
        <v>228</v>
      </c>
      <c r="S2" s="269"/>
      <c r="T2" s="268" t="s">
        <v>229</v>
      </c>
      <c r="U2" s="269"/>
      <c r="V2" s="268" t="s">
        <v>230</v>
      </c>
      <c r="W2" s="266"/>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row>
    <row r="3" spans="1:59" s="139" customFormat="1" ht="30.2" customHeight="1" x14ac:dyDescent="0.4">
      <c r="A3" s="133"/>
      <c r="B3" s="134"/>
      <c r="C3" s="134"/>
      <c r="D3" s="140" t="s">
        <v>191</v>
      </c>
      <c r="E3" s="318" t="s">
        <v>347</v>
      </c>
      <c r="F3" s="319"/>
      <c r="G3" s="136"/>
      <c r="H3" s="137"/>
      <c r="I3" s="137"/>
      <c r="J3" s="137"/>
      <c r="K3" s="137"/>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row>
    <row r="4" spans="1:59" s="139" customFormat="1" ht="30.2" customHeight="1" x14ac:dyDescent="0.4">
      <c r="A4" s="133"/>
      <c r="B4" s="134"/>
      <c r="C4" s="134"/>
      <c r="D4" s="140" t="s">
        <v>192</v>
      </c>
      <c r="E4" s="318" t="s">
        <v>348</v>
      </c>
      <c r="F4" s="319"/>
      <c r="G4" s="136"/>
      <c r="H4" s="137"/>
      <c r="I4" s="137"/>
      <c r="J4" s="137"/>
      <c r="K4" s="265"/>
      <c r="L4" s="270" t="s">
        <v>231</v>
      </c>
      <c r="M4" s="266"/>
      <c r="N4" s="270" t="s">
        <v>232</v>
      </c>
      <c r="O4" s="266"/>
      <c r="P4" s="270" t="s">
        <v>233</v>
      </c>
      <c r="Q4" s="266"/>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row>
    <row r="5" spans="1:59" s="139" customFormat="1" ht="30.2" customHeight="1" x14ac:dyDescent="0.4">
      <c r="A5" s="133"/>
      <c r="B5" s="134"/>
      <c r="C5" s="134"/>
      <c r="D5" s="140" t="s">
        <v>44</v>
      </c>
      <c r="E5" s="609" t="s">
        <v>48</v>
      </c>
      <c r="F5" s="319"/>
      <c r="G5" s="136"/>
      <c r="H5" s="137"/>
      <c r="I5" s="137"/>
      <c r="J5" s="137"/>
      <c r="K5" s="137"/>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row>
    <row r="6" spans="1:59" s="139" customFormat="1" ht="30.2" customHeight="1" x14ac:dyDescent="0.4">
      <c r="A6" s="133"/>
      <c r="B6" s="134"/>
      <c r="C6" s="134"/>
      <c r="D6" s="141" t="s">
        <v>45</v>
      </c>
      <c r="E6" s="320" t="s">
        <v>371</v>
      </c>
      <c r="F6" s="321"/>
      <c r="G6" s="136"/>
      <c r="H6" s="137"/>
      <c r="I6" s="322" t="str">
        <f>IF(E6&gt;0," ","&lt;====   Please Input Material Name")</f>
        <v xml:space="preserve"> </v>
      </c>
      <c r="J6" s="137"/>
      <c r="K6" s="137"/>
      <c r="L6" s="335" t="s">
        <v>280</v>
      </c>
      <c r="M6" s="138"/>
      <c r="N6" s="335" t="s">
        <v>281</v>
      </c>
      <c r="O6" s="138"/>
      <c r="P6" s="335" t="s">
        <v>282</v>
      </c>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row>
    <row r="7" spans="1:59" s="139" customFormat="1" ht="30.2" customHeight="1" x14ac:dyDescent="0.4">
      <c r="A7" s="133"/>
      <c r="B7" s="134"/>
      <c r="C7" s="134"/>
      <c r="D7" s="315" t="s">
        <v>259</v>
      </c>
      <c r="E7" s="329" t="s">
        <v>292</v>
      </c>
      <c r="F7" s="321"/>
      <c r="G7" s="136"/>
      <c r="H7" s="137"/>
      <c r="I7" s="322" t="str">
        <f>IF(E7&gt;0," ","&lt;====   Please Input Name")</f>
        <v xml:space="preserve"> </v>
      </c>
      <c r="J7" s="137"/>
      <c r="K7" s="137"/>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row>
    <row r="8" spans="1:59" s="139" customFormat="1" ht="30.2" customHeight="1" x14ac:dyDescent="0.4">
      <c r="A8" s="133"/>
      <c r="B8" s="134"/>
      <c r="C8" s="134"/>
      <c r="D8" s="315" t="s">
        <v>260</v>
      </c>
      <c r="E8" s="714">
        <v>43570</v>
      </c>
      <c r="F8" s="714"/>
      <c r="G8" s="136"/>
      <c r="H8" s="137"/>
      <c r="I8" s="322"/>
      <c r="J8" s="137"/>
      <c r="K8" s="137"/>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row>
    <row r="9" spans="1:59" ht="15" customHeight="1" x14ac:dyDescent="0.25">
      <c r="A9" s="130"/>
      <c r="B9" s="130"/>
      <c r="C9" s="130"/>
      <c r="D9" s="142"/>
      <c r="E9" s="143"/>
      <c r="F9" s="130"/>
      <c r="G9" s="144"/>
      <c r="H9" s="145"/>
      <c r="I9" s="145"/>
      <c r="J9" s="145"/>
      <c r="K9" s="146"/>
      <c r="L9" s="131"/>
      <c r="M9" s="131"/>
      <c r="N9" s="131"/>
      <c r="O9" s="131"/>
      <c r="P9" s="131"/>
      <c r="Q9" s="131"/>
      <c r="R9" s="131"/>
      <c r="S9" s="131"/>
      <c r="T9" s="131"/>
      <c r="U9" s="131"/>
      <c r="V9" s="131"/>
      <c r="W9" s="131"/>
      <c r="X9" s="131"/>
      <c r="Y9" s="131"/>
      <c r="Z9" s="131"/>
      <c r="AA9" s="147"/>
      <c r="AB9" s="147"/>
      <c r="AC9" s="147"/>
      <c r="AD9" s="147"/>
      <c r="AE9" s="147"/>
      <c r="AF9" s="147"/>
      <c r="AG9" s="147"/>
      <c r="AH9" s="147"/>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row>
    <row r="10" spans="1:59" ht="30.2" customHeight="1" x14ac:dyDescent="0.25">
      <c r="A10" s="131"/>
      <c r="B10" s="131"/>
      <c r="C10" s="131"/>
      <c r="D10" s="148"/>
      <c r="E10" s="149"/>
      <c r="F10" s="131"/>
      <c r="G10" s="145"/>
      <c r="H10" s="145"/>
      <c r="I10" s="145"/>
      <c r="J10" s="145"/>
      <c r="K10" s="146"/>
      <c r="L10" s="131"/>
      <c r="M10" s="131"/>
      <c r="N10" s="131"/>
      <c r="O10" s="131"/>
      <c r="P10" s="131"/>
      <c r="Q10" s="131"/>
      <c r="R10" s="131"/>
      <c r="S10" s="131"/>
      <c r="T10" s="715" t="str">
        <f>IF(E5="Other","Welcome"," ")</f>
        <v xml:space="preserve"> </v>
      </c>
      <c r="U10" s="715"/>
      <c r="V10" s="715"/>
      <c r="W10" s="715"/>
      <c r="X10" s="715"/>
      <c r="Y10" s="715"/>
      <c r="Z10" s="715"/>
      <c r="AA10" s="715"/>
      <c r="AB10" s="491"/>
      <c r="AC10" s="491"/>
      <c r="AD10" s="491"/>
      <c r="AE10" s="491"/>
      <c r="AF10" s="491"/>
      <c r="AG10" s="491"/>
      <c r="AH10" s="49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59" ht="12.2" customHeight="1" x14ac:dyDescent="0.25">
      <c r="A11" s="130"/>
      <c r="B11" s="130"/>
      <c r="C11" s="142"/>
      <c r="D11" s="144"/>
      <c r="E11" s="144"/>
      <c r="F11" s="144"/>
      <c r="G11" s="144"/>
      <c r="H11" s="144"/>
      <c r="I11" s="144"/>
      <c r="J11" s="144"/>
      <c r="K11" s="144"/>
      <c r="L11" s="144"/>
      <c r="M11" s="144"/>
      <c r="N11" s="131"/>
      <c r="O11" s="131"/>
      <c r="P11" s="131"/>
      <c r="Q11" s="131"/>
      <c r="R11" s="131"/>
      <c r="S11" s="131"/>
      <c r="T11" s="715"/>
      <c r="U11" s="715"/>
      <c r="V11" s="715"/>
      <c r="W11" s="715"/>
      <c r="X11" s="715"/>
      <c r="Y11" s="715"/>
      <c r="Z11" s="715"/>
      <c r="AA11" s="715"/>
      <c r="AB11" s="491"/>
      <c r="AC11" s="491"/>
      <c r="AD11" s="491"/>
      <c r="AE11" s="491"/>
      <c r="AF11" s="491"/>
      <c r="AG11" s="491"/>
      <c r="AH11" s="49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row>
    <row r="12" spans="1:59" ht="30.2" customHeight="1" x14ac:dyDescent="0.25">
      <c r="A12" s="130"/>
      <c r="B12" s="738" t="s">
        <v>53</v>
      </c>
      <c r="C12" s="739"/>
      <c r="D12" s="739"/>
      <c r="E12" s="743" t="s">
        <v>54</v>
      </c>
      <c r="F12" s="744"/>
      <c r="G12" s="744"/>
      <c r="H12" s="744"/>
      <c r="I12" s="744"/>
      <c r="J12" s="744"/>
      <c r="K12" s="744"/>
      <c r="L12" s="744"/>
      <c r="M12" s="144"/>
      <c r="N12" s="131"/>
      <c r="O12" s="131"/>
      <c r="P12" s="131"/>
      <c r="Q12" s="131"/>
      <c r="R12" s="131"/>
      <c r="S12" s="131"/>
      <c r="T12" s="715"/>
      <c r="U12" s="715"/>
      <c r="V12" s="715"/>
      <c r="W12" s="715"/>
      <c r="X12" s="715"/>
      <c r="Y12" s="715"/>
      <c r="Z12" s="715"/>
      <c r="AA12" s="715"/>
      <c r="AB12" s="491"/>
      <c r="AC12" s="491"/>
      <c r="AD12" s="491"/>
      <c r="AE12" s="491"/>
      <c r="AF12" s="491"/>
      <c r="AG12" s="491"/>
      <c r="AH12" s="49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row>
    <row r="13" spans="1:59" ht="30.2" customHeight="1" thickBot="1" x14ac:dyDescent="0.3">
      <c r="A13" s="130"/>
      <c r="B13" s="740"/>
      <c r="C13" s="741"/>
      <c r="D13" s="741"/>
      <c r="E13" s="567" t="s">
        <v>169</v>
      </c>
      <c r="F13" s="568"/>
      <c r="G13" s="745" t="s">
        <v>170</v>
      </c>
      <c r="H13" s="746"/>
      <c r="I13" s="746"/>
      <c r="J13" s="746"/>
      <c r="K13" s="746"/>
      <c r="L13" s="746"/>
      <c r="M13" s="144"/>
      <c r="N13" s="131"/>
      <c r="O13" s="131"/>
      <c r="P13" s="131"/>
      <c r="Q13" s="131"/>
      <c r="R13" s="131"/>
      <c r="S13" s="131"/>
      <c r="T13" s="715"/>
      <c r="U13" s="715"/>
      <c r="V13" s="715"/>
      <c r="W13" s="715"/>
      <c r="X13" s="715"/>
      <c r="Y13" s="715"/>
      <c r="Z13" s="715"/>
      <c r="AA13" s="715"/>
      <c r="AB13" s="491"/>
      <c r="AC13" s="491"/>
      <c r="AD13" s="491"/>
      <c r="AE13" s="491"/>
      <c r="AF13" s="491"/>
      <c r="AG13" s="491"/>
      <c r="AH13" s="49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row>
    <row r="14" spans="1:59" ht="35.1" customHeight="1" x14ac:dyDescent="0.25">
      <c r="A14" s="130"/>
      <c r="B14" s="562"/>
      <c r="C14" s="563" t="s">
        <v>316</v>
      </c>
      <c r="D14" s="564"/>
      <c r="E14" s="565" t="str">
        <f>'Engine 1'!D8</f>
        <v>Insignificant</v>
      </c>
      <c r="F14" s="566"/>
      <c r="G14" s="755" t="str">
        <f>'Engine 1'!E8</f>
        <v>Insignificant</v>
      </c>
      <c r="H14" s="756"/>
      <c r="I14" s="756"/>
      <c r="J14" s="756"/>
      <c r="K14" s="756"/>
      <c r="L14" s="757"/>
      <c r="M14" s="130"/>
      <c r="N14" s="131"/>
      <c r="O14" s="131"/>
      <c r="P14" s="131"/>
      <c r="Q14" s="731" t="str">
        <f>IF('Notes  Comments'!D4&gt;0,'Dash Board'!#REF!," ")</f>
        <v xml:space="preserve"> </v>
      </c>
      <c r="R14" s="731"/>
      <c r="S14" s="731"/>
      <c r="T14" s="731"/>
      <c r="U14" s="7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row>
    <row r="15" spans="1:59" ht="35.1" customHeight="1" x14ac:dyDescent="0.25">
      <c r="A15" s="130"/>
      <c r="B15" s="392"/>
      <c r="C15" s="393" t="s">
        <v>317</v>
      </c>
      <c r="D15" s="394"/>
      <c r="E15" s="560" t="str">
        <f>'Engine 1'!D9</f>
        <v>Insignificant</v>
      </c>
      <c r="F15" s="395"/>
      <c r="G15" s="752" t="str">
        <f>Ing!AK29</f>
        <v>Insignificant</v>
      </c>
      <c r="H15" s="753"/>
      <c r="I15" s="753"/>
      <c r="J15" s="753"/>
      <c r="K15" s="753"/>
      <c r="L15" s="754"/>
      <c r="M15" s="130"/>
      <c r="N15" s="131"/>
      <c r="O15" s="131"/>
      <c r="P15" s="131"/>
      <c r="Q15" s="731" t="str">
        <f>IF('Notes  Comments'!D5&gt;0,'Dash Board'!#REF!," ")</f>
        <v xml:space="preserve"> </v>
      </c>
      <c r="R15" s="731"/>
      <c r="S15" s="731"/>
      <c r="T15" s="731"/>
      <c r="U15" s="7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row>
    <row r="16" spans="1:59" ht="35.1" customHeight="1" x14ac:dyDescent="0.25">
      <c r="A16" s="130"/>
      <c r="B16" s="392"/>
      <c r="C16" s="393" t="s">
        <v>318</v>
      </c>
      <c r="D16" s="394"/>
      <c r="E16" s="560" t="str">
        <f>'Engine 1'!D10</f>
        <v>Insignificant</v>
      </c>
      <c r="F16" s="395"/>
      <c r="G16" s="752" t="str">
        <f>'Engine 1'!E10</f>
        <v>Insignificant</v>
      </c>
      <c r="H16" s="753"/>
      <c r="I16" s="753"/>
      <c r="J16" s="753"/>
      <c r="K16" s="753"/>
      <c r="L16" s="754"/>
      <c r="M16" s="130"/>
      <c r="N16" s="131"/>
      <c r="O16" s="131"/>
      <c r="P16" s="131"/>
      <c r="Q16" s="731" t="str">
        <f>IF('Notes  Comments'!D6&gt;0,'Dash Board'!#REF!," ")</f>
        <v xml:space="preserve"> </v>
      </c>
      <c r="R16" s="731"/>
      <c r="S16" s="731"/>
      <c r="T16" s="731"/>
      <c r="U16" s="7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row>
    <row r="17" spans="1:61" ht="50.1" customHeight="1" thickBot="1" x14ac:dyDescent="0.3">
      <c r="A17" s="130"/>
      <c r="B17" s="396"/>
      <c r="C17" s="397" t="s">
        <v>42</v>
      </c>
      <c r="D17" s="398"/>
      <c r="E17" s="561" t="str">
        <f>'Engine 1'!D11</f>
        <v>Insignificant</v>
      </c>
      <c r="F17" s="399"/>
      <c r="G17" s="747" t="str">
        <f>'Engine 1'!E11</f>
        <v>Insignificant</v>
      </c>
      <c r="H17" s="748"/>
      <c r="I17" s="748"/>
      <c r="J17" s="748"/>
      <c r="K17" s="748"/>
      <c r="L17" s="749"/>
      <c r="M17" s="130"/>
      <c r="N17" s="131"/>
      <c r="O17" s="131"/>
      <c r="P17" s="131"/>
      <c r="Q17" s="731" t="str">
        <f>IF('Notes  Comments'!D7&gt;0,'Dash Board'!#REF!," ")</f>
        <v xml:space="preserve"> </v>
      </c>
      <c r="R17" s="731"/>
      <c r="S17" s="731"/>
      <c r="T17" s="731"/>
      <c r="U17" s="7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row>
    <row r="18" spans="1:61" ht="30.2" customHeight="1" thickTop="1" x14ac:dyDescent="0.25">
      <c r="A18" s="130"/>
      <c r="B18" s="150"/>
      <c r="C18" s="151" t="s">
        <v>168</v>
      </c>
      <c r="D18" s="152"/>
      <c r="E18" s="153"/>
      <c r="F18" s="153"/>
      <c r="G18" s="153"/>
      <c r="H18" s="153"/>
      <c r="I18" s="153"/>
      <c r="J18" s="153"/>
      <c r="K18" s="153"/>
      <c r="L18" s="154"/>
      <c r="M18" s="144"/>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row>
    <row r="19" spans="1:61" ht="50.1" customHeight="1" x14ac:dyDescent="0.25">
      <c r="A19" s="130"/>
      <c r="B19" s="150"/>
      <c r="C19" s="155" t="s">
        <v>182</v>
      </c>
      <c r="D19" s="156" t="s">
        <v>185</v>
      </c>
      <c r="E19" s="718" t="str">
        <f>'Engine 1'!D13</f>
        <v>Low</v>
      </c>
      <c r="F19" s="750"/>
      <c r="G19" s="750"/>
      <c r="H19" s="750"/>
      <c r="I19" s="750"/>
      <c r="J19" s="750"/>
      <c r="K19" s="751"/>
      <c r="L19" s="154"/>
      <c r="M19" s="144"/>
      <c r="N19" s="131"/>
      <c r="O19" s="131"/>
      <c r="P19" s="131"/>
      <c r="Q19" s="732" t="str">
        <f>IF('Notes  Comments'!D29&gt;0,'Dash Board'!#REF!," ")</f>
        <v xml:space="preserve"> </v>
      </c>
      <c r="R19" s="732"/>
      <c r="S19" s="732"/>
      <c r="T19" s="732"/>
      <c r="U19" s="732"/>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row>
    <row r="20" spans="1:61" ht="50.1" customHeight="1" x14ac:dyDescent="0.25">
      <c r="A20" s="130"/>
      <c r="B20" s="150"/>
      <c r="C20" s="155" t="s">
        <v>183</v>
      </c>
      <c r="D20" s="156" t="s">
        <v>186</v>
      </c>
      <c r="E20" s="718" t="str">
        <f>'Engine 1'!D14</f>
        <v>Low</v>
      </c>
      <c r="F20" s="719"/>
      <c r="G20" s="719"/>
      <c r="H20" s="719"/>
      <c r="I20" s="719"/>
      <c r="J20" s="719"/>
      <c r="K20" s="720"/>
      <c r="L20" s="154"/>
      <c r="M20" s="144"/>
      <c r="N20" s="131"/>
      <c r="O20" s="131"/>
      <c r="P20" s="131"/>
      <c r="Q20" s="732" t="str">
        <f>IF('Notes  Comments'!D52&gt;0,'Dash Board'!#REF!," ")</f>
        <v xml:space="preserve"> </v>
      </c>
      <c r="R20" s="732"/>
      <c r="S20" s="732"/>
      <c r="T20" s="732"/>
      <c r="U20" s="732"/>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row>
    <row r="21" spans="1:61" ht="50.1" customHeight="1" x14ac:dyDescent="0.25">
      <c r="A21" s="130"/>
      <c r="B21" s="150"/>
      <c r="C21" s="155" t="s">
        <v>184</v>
      </c>
      <c r="D21" s="156" t="s">
        <v>111</v>
      </c>
      <c r="E21" s="718" t="str">
        <f>'Engine 1'!D15</f>
        <v>Low</v>
      </c>
      <c r="F21" s="719"/>
      <c r="G21" s="719"/>
      <c r="H21" s="719"/>
      <c r="I21" s="719"/>
      <c r="J21" s="719"/>
      <c r="K21" s="720"/>
      <c r="L21" s="154"/>
      <c r="M21" s="144"/>
      <c r="N21" s="131"/>
      <c r="O21" s="131"/>
      <c r="P21" s="131"/>
      <c r="Q21" s="732" t="str">
        <f>IF('Notes  Comments'!D72&gt;0,'Dash Board'!#REF!," ")</f>
        <v xml:space="preserve"> </v>
      </c>
      <c r="R21" s="732"/>
      <c r="S21" s="732"/>
      <c r="T21" s="732"/>
      <c r="U21" s="732"/>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row>
    <row r="22" spans="1:61" ht="10.15" customHeight="1" thickBot="1" x14ac:dyDescent="0.3">
      <c r="A22" s="130"/>
      <c r="B22" s="157"/>
      <c r="C22" s="158"/>
      <c r="D22" s="159"/>
      <c r="E22" s="159"/>
      <c r="F22" s="159"/>
      <c r="G22" s="159"/>
      <c r="H22" s="159"/>
      <c r="I22" s="159"/>
      <c r="J22" s="159"/>
      <c r="K22" s="159"/>
      <c r="L22" s="160"/>
      <c r="M22" s="144"/>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row>
    <row r="23" spans="1:61" ht="10.15" customHeight="1" thickTop="1" x14ac:dyDescent="0.25">
      <c r="A23" s="130"/>
      <c r="B23" s="161"/>
      <c r="C23" s="162"/>
      <c r="D23" s="162"/>
      <c r="E23" s="163"/>
      <c r="F23" s="163"/>
      <c r="G23" s="163"/>
      <c r="H23" s="163"/>
      <c r="I23" s="163"/>
      <c r="J23" s="163"/>
      <c r="K23" s="163"/>
      <c r="L23" s="164"/>
      <c r="M23" s="144"/>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row>
    <row r="24" spans="1:61" ht="50.1" customHeight="1" x14ac:dyDescent="0.25">
      <c r="A24" s="130"/>
      <c r="B24" s="165"/>
      <c r="C24" s="742" t="s">
        <v>52</v>
      </c>
      <c r="D24" s="742"/>
      <c r="E24" s="275" t="str">
        <f>'Engine 1'!D18</f>
        <v>Low</v>
      </c>
      <c r="F24" s="721" t="str">
        <f>'Engine 1'!E18</f>
        <v>Low</v>
      </c>
      <c r="G24" s="721"/>
      <c r="H24" s="721"/>
      <c r="I24" s="721"/>
      <c r="J24" s="721"/>
      <c r="K24" s="721"/>
      <c r="L24" s="164"/>
      <c r="M24" s="144"/>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row>
    <row r="25" spans="1:61" ht="30.2" customHeight="1" x14ac:dyDescent="0.25">
      <c r="A25" s="130"/>
      <c r="B25" s="165"/>
      <c r="C25" s="786" t="s">
        <v>241</v>
      </c>
      <c r="D25" s="786"/>
      <c r="E25" s="282">
        <f>'Engine 1'!D19</f>
        <v>3</v>
      </c>
      <c r="F25" s="722">
        <f>'Engine 1'!E19</f>
        <v>3</v>
      </c>
      <c r="G25" s="722"/>
      <c r="H25" s="722"/>
      <c r="I25" s="722"/>
      <c r="J25" s="722"/>
      <c r="K25" s="722"/>
      <c r="L25" s="164"/>
      <c r="M25" s="144"/>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row>
    <row r="26" spans="1:61" ht="12.2" customHeight="1" x14ac:dyDescent="0.25">
      <c r="A26" s="130"/>
      <c r="B26" s="165"/>
      <c r="C26" s="166"/>
      <c r="D26" s="166"/>
      <c r="E26" s="682" t="s">
        <v>169</v>
      </c>
      <c r="F26" s="683"/>
      <c r="G26" s="683"/>
      <c r="H26" s="684" t="s">
        <v>170</v>
      </c>
      <c r="I26" s="683"/>
      <c r="J26" s="683"/>
      <c r="K26" s="683"/>
      <c r="L26" s="166"/>
      <c r="M26" s="144"/>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row>
    <row r="27" spans="1:61" ht="12.2" customHeight="1" x14ac:dyDescent="0.25">
      <c r="A27" s="130"/>
      <c r="B27" s="130"/>
      <c r="C27" s="130"/>
      <c r="D27" s="130"/>
      <c r="E27" s="130"/>
      <c r="F27" s="130"/>
      <c r="G27" s="130"/>
      <c r="H27" s="130"/>
      <c r="I27" s="130"/>
      <c r="J27" s="130"/>
      <c r="K27" s="130"/>
      <c r="L27" s="130"/>
      <c r="M27" s="144"/>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row>
    <row r="28" spans="1:61" ht="30.2" customHeight="1" thickBot="1" x14ac:dyDescent="0.3">
      <c r="A28" s="131"/>
      <c r="B28" s="131"/>
      <c r="C28" s="131"/>
      <c r="D28" s="148"/>
      <c r="E28" s="149"/>
      <c r="F28" s="131"/>
      <c r="G28" s="145"/>
      <c r="H28" s="145"/>
      <c r="I28" s="145"/>
      <c r="J28" s="145"/>
      <c r="K28" s="146"/>
      <c r="L28" s="131"/>
      <c r="M28" s="131"/>
      <c r="N28" s="131"/>
      <c r="O28" s="131"/>
      <c r="P28" s="131"/>
      <c r="Q28" s="131"/>
      <c r="R28" s="131"/>
      <c r="S28" s="131"/>
      <c r="T28" s="131"/>
      <c r="U28" s="131"/>
      <c r="V28" s="131"/>
      <c r="W28" s="131"/>
      <c r="X28" s="131"/>
      <c r="Y28" s="131"/>
      <c r="Z28" s="131"/>
      <c r="AA28" s="147"/>
      <c r="AB28" s="147"/>
      <c r="AC28" s="147"/>
      <c r="AD28" s="147"/>
      <c r="AE28" s="147"/>
      <c r="AF28" s="147"/>
      <c r="AG28" s="147"/>
      <c r="AH28" s="147"/>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row>
    <row r="29" spans="1:61" ht="30.2" customHeight="1" thickTop="1" x14ac:dyDescent="0.25">
      <c r="A29" s="725" t="s">
        <v>174</v>
      </c>
      <c r="B29" s="726"/>
      <c r="C29" s="726"/>
      <c r="D29" s="726"/>
      <c r="E29" s="727"/>
      <c r="F29" s="791" t="s">
        <v>180</v>
      </c>
      <c r="G29" s="726"/>
      <c r="H29" s="726"/>
      <c r="I29" s="726"/>
      <c r="J29" s="726"/>
      <c r="K29" s="726"/>
      <c r="L29" s="726"/>
      <c r="M29" s="726"/>
      <c r="N29" s="726"/>
      <c r="O29" s="726"/>
      <c r="P29" s="726"/>
      <c r="Q29" s="726"/>
      <c r="R29" s="726"/>
      <c r="S29" s="726"/>
      <c r="T29" s="726"/>
      <c r="U29" s="726"/>
      <c r="V29" s="726"/>
      <c r="W29" s="726"/>
      <c r="X29" s="726"/>
      <c r="Y29" s="726"/>
      <c r="Z29" s="727"/>
      <c r="AA29" s="493"/>
      <c r="AB29" s="701" t="s">
        <v>333</v>
      </c>
      <c r="AC29" s="702"/>
      <c r="AD29" s="703"/>
      <c r="AE29" s="493"/>
      <c r="AF29" s="694" t="s">
        <v>176</v>
      </c>
      <c r="AG29" s="695"/>
      <c r="AH29" s="695"/>
      <c r="AI29" s="696"/>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row>
    <row r="30" spans="1:61" ht="30.2" customHeight="1" x14ac:dyDescent="0.25">
      <c r="A30" s="728" t="s">
        <v>175</v>
      </c>
      <c r="B30" s="729"/>
      <c r="C30" s="729"/>
      <c r="D30" s="730"/>
      <c r="E30" s="770" t="str">
        <f>E5</f>
        <v>Ingredient</v>
      </c>
      <c r="F30" s="496" t="s">
        <v>124</v>
      </c>
      <c r="G30" s="497"/>
      <c r="H30" s="497"/>
      <c r="I30" s="498" t="s">
        <v>133</v>
      </c>
      <c r="J30" s="499"/>
      <c r="K30" s="499"/>
      <c r="L30" s="499"/>
      <c r="M30" s="499"/>
      <c r="N30" s="499"/>
      <c r="O30" s="499"/>
      <c r="P30" s="499"/>
      <c r="Q30" s="499"/>
      <c r="R30" s="499"/>
      <c r="S30" s="499"/>
      <c r="T30" s="499"/>
      <c r="U30" s="499"/>
      <c r="V30" s="499"/>
      <c r="W30" s="499"/>
      <c r="X30" s="499"/>
      <c r="Y30" s="664" t="s">
        <v>172</v>
      </c>
      <c r="Z30" s="501"/>
      <c r="AA30" s="494"/>
      <c r="AB30" s="704"/>
      <c r="AC30" s="705"/>
      <c r="AD30" s="706"/>
      <c r="AE30" s="494"/>
      <c r="AF30" s="697"/>
      <c r="AG30" s="698"/>
      <c r="AH30" s="698"/>
      <c r="AI30" s="699"/>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row>
    <row r="31" spans="1:61" ht="30.2" customHeight="1" x14ac:dyDescent="0.25">
      <c r="A31" s="728"/>
      <c r="B31" s="729"/>
      <c r="C31" s="729"/>
      <c r="D31" s="730"/>
      <c r="E31" s="770"/>
      <c r="F31" s="723" t="s">
        <v>237</v>
      </c>
      <c r="G31" s="723" t="s">
        <v>128</v>
      </c>
      <c r="H31" s="787" t="s">
        <v>131</v>
      </c>
      <c r="I31" s="736" t="s">
        <v>173</v>
      </c>
      <c r="J31" s="709" t="s">
        <v>327</v>
      </c>
      <c r="K31" s="736" t="s">
        <v>138</v>
      </c>
      <c r="L31" s="498" t="s">
        <v>139</v>
      </c>
      <c r="M31" s="499"/>
      <c r="N31" s="499"/>
      <c r="O31" s="499"/>
      <c r="P31" s="499"/>
      <c r="Q31" s="499"/>
      <c r="R31" s="499"/>
      <c r="S31" s="499"/>
      <c r="T31" s="500"/>
      <c r="U31" s="789" t="s">
        <v>171</v>
      </c>
      <c r="V31" s="716" t="s">
        <v>151</v>
      </c>
      <c r="W31" s="716" t="s">
        <v>152</v>
      </c>
      <c r="X31" s="792" t="s">
        <v>131</v>
      </c>
      <c r="Y31" s="735" t="s">
        <v>149</v>
      </c>
      <c r="Z31" s="733" t="s">
        <v>150</v>
      </c>
      <c r="AA31" s="494"/>
      <c r="AB31" s="707" t="s">
        <v>319</v>
      </c>
      <c r="AC31" s="709" t="s">
        <v>325</v>
      </c>
      <c r="AD31" s="712" t="s">
        <v>326</v>
      </c>
      <c r="AE31" s="494"/>
      <c r="AF31" s="708" t="s">
        <v>329</v>
      </c>
      <c r="AG31" s="710" t="s">
        <v>330</v>
      </c>
      <c r="AH31" s="711" t="s">
        <v>331</v>
      </c>
      <c r="AI31" s="700" t="s">
        <v>332</v>
      </c>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row>
    <row r="32" spans="1:61" ht="162.75" customHeight="1" x14ac:dyDescent="0.25">
      <c r="A32" s="728"/>
      <c r="B32" s="729"/>
      <c r="C32" s="729"/>
      <c r="D32" s="730"/>
      <c r="E32" s="770"/>
      <c r="F32" s="724"/>
      <c r="G32" s="724"/>
      <c r="H32" s="788"/>
      <c r="I32" s="737"/>
      <c r="J32" s="710"/>
      <c r="K32" s="737"/>
      <c r="L32" s="490" t="str">
        <f>IF($E$5=$E$104,L$104,"Allergen")</f>
        <v>Milk</v>
      </c>
      <c r="M32" s="490" t="str">
        <f t="shared" ref="M32:T32" si="0">IF($E$5=$E$104,M$104," ")</f>
        <v>Soy</v>
      </c>
      <c r="N32" s="490" t="str">
        <f t="shared" si="0"/>
        <v>Peanuts</v>
      </c>
      <c r="O32" s="490" t="str">
        <f t="shared" si="0"/>
        <v>Tree Nuts</v>
      </c>
      <c r="P32" s="490" t="str">
        <f t="shared" si="0"/>
        <v>Wheat</v>
      </c>
      <c r="Q32" s="490" t="str">
        <f t="shared" si="0"/>
        <v>Egg</v>
      </c>
      <c r="R32" s="490" t="str">
        <f t="shared" si="0"/>
        <v>Fish</v>
      </c>
      <c r="S32" s="490" t="str">
        <f t="shared" si="0"/>
        <v>Crustacean</v>
      </c>
      <c r="T32" s="490" t="str">
        <f t="shared" si="0"/>
        <v>Other</v>
      </c>
      <c r="U32" s="790"/>
      <c r="V32" s="717"/>
      <c r="W32" s="717"/>
      <c r="X32" s="793"/>
      <c r="Y32" s="711"/>
      <c r="Z32" s="734"/>
      <c r="AA32" s="494"/>
      <c r="AB32" s="708"/>
      <c r="AC32" s="710"/>
      <c r="AD32" s="713"/>
      <c r="AE32" s="494"/>
      <c r="AF32" s="708"/>
      <c r="AG32" s="710"/>
      <c r="AH32" s="711"/>
      <c r="AI32" s="700"/>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row>
    <row r="33" spans="1:61" ht="8.1" customHeight="1" thickBot="1" x14ac:dyDescent="0.3">
      <c r="A33" s="728"/>
      <c r="B33" s="729"/>
      <c r="C33" s="729"/>
      <c r="D33" s="730"/>
      <c r="E33" s="168"/>
      <c r="F33" s="169"/>
      <c r="G33" s="169"/>
      <c r="H33" s="169"/>
      <c r="I33" s="170"/>
      <c r="J33" s="170"/>
      <c r="K33" s="171"/>
      <c r="L33" s="171"/>
      <c r="M33" s="172"/>
      <c r="N33" s="172"/>
      <c r="O33" s="172"/>
      <c r="P33" s="172"/>
      <c r="Q33" s="172"/>
      <c r="R33" s="172"/>
      <c r="S33" s="172"/>
      <c r="T33" s="172"/>
      <c r="U33" s="172"/>
      <c r="V33" s="172"/>
      <c r="W33" s="488"/>
      <c r="X33" s="489"/>
      <c r="Y33" s="486"/>
      <c r="Z33" s="487"/>
      <c r="AA33" s="494"/>
      <c r="AB33" s="492"/>
      <c r="AC33" s="171"/>
      <c r="AD33" s="487"/>
      <c r="AE33" s="494"/>
      <c r="AF33" s="492"/>
      <c r="AG33" s="171"/>
      <c r="AH33" s="487"/>
      <c r="AI33" s="175"/>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row>
    <row r="34" spans="1:61" ht="30.2" customHeight="1" thickBot="1" x14ac:dyDescent="0.3">
      <c r="A34" s="783" t="str">
        <f>E2</f>
        <v>Happy Cow Dairy</v>
      </c>
      <c r="B34" s="784"/>
      <c r="C34" s="784"/>
      <c r="D34" s="785"/>
      <c r="E34" s="272" t="str">
        <f>E6</f>
        <v>Raw Milk</v>
      </c>
      <c r="F34" s="176" t="str">
        <f>'Engine 2'!E19</f>
        <v>I</v>
      </c>
      <c r="G34" s="176" t="str">
        <f>'Engine 2'!F19</f>
        <v>I</v>
      </c>
      <c r="H34" s="176" t="str">
        <f>'Engine 2'!G19</f>
        <v>I</v>
      </c>
      <c r="I34" s="176" t="str">
        <f>'Engine 2'!H19</f>
        <v>I</v>
      </c>
      <c r="J34" s="176" t="str">
        <f>'Engine 2'!I19</f>
        <v>I</v>
      </c>
      <c r="K34" s="176" t="str">
        <f>'Engine 2'!J19</f>
        <v>I</v>
      </c>
      <c r="L34" s="176" t="str">
        <f>'Engine 2'!K19</f>
        <v>I</v>
      </c>
      <c r="M34" s="176" t="str">
        <f>'Engine 2'!L19</f>
        <v>I</v>
      </c>
      <c r="N34" s="176" t="str">
        <f>'Engine 2'!M19</f>
        <v>I</v>
      </c>
      <c r="O34" s="176" t="str">
        <f>'Engine 2'!N19</f>
        <v>I</v>
      </c>
      <c r="P34" s="176" t="str">
        <f>'Engine 2'!O19</f>
        <v>I</v>
      </c>
      <c r="Q34" s="176" t="str">
        <f>'Engine 2'!P19</f>
        <v>I</v>
      </c>
      <c r="R34" s="176" t="str">
        <f>'Engine 2'!Q19</f>
        <v>I</v>
      </c>
      <c r="S34" s="176" t="str">
        <f>'Engine 2'!R19</f>
        <v>I</v>
      </c>
      <c r="T34" s="176" t="str">
        <f>'Engine 2'!S19</f>
        <v>I</v>
      </c>
      <c r="U34" s="176" t="str">
        <f>'Engine 2'!T19</f>
        <v>I</v>
      </c>
      <c r="V34" s="176" t="str">
        <f>'Engine 2'!U19</f>
        <v>I</v>
      </c>
      <c r="W34" s="176" t="str">
        <f>'Engine 2'!V19</f>
        <v>I</v>
      </c>
      <c r="X34" s="176" t="str">
        <f>'Engine 2'!W19</f>
        <v>I</v>
      </c>
      <c r="Y34" s="176" t="str">
        <f>'Engine 2'!X19</f>
        <v>I</v>
      </c>
      <c r="Z34" s="176" t="str">
        <f>'Engine 2'!Y19</f>
        <v>I</v>
      </c>
      <c r="AA34" s="495"/>
      <c r="AB34" s="476" t="str">
        <f>'Engine 2'!AA19</f>
        <v>II</v>
      </c>
      <c r="AC34" s="476" t="e">
        <f>'Engine 2'!AB19</f>
        <v>#N/A</v>
      </c>
      <c r="AD34" s="476" t="str">
        <f>'Engine 2'!AC19</f>
        <v>I</v>
      </c>
      <c r="AE34" s="495"/>
      <c r="AF34" s="502" t="str">
        <f>'Engine 2'!AE19</f>
        <v>Insignificant</v>
      </c>
      <c r="AG34" s="502" t="str">
        <f>'Engine 2'!AF19</f>
        <v>Insignificant</v>
      </c>
      <c r="AH34" s="502" t="str">
        <f>'Engine 2'!AG19</f>
        <v>Insignificant</v>
      </c>
      <c r="AI34" s="502" t="str">
        <f>'Engine 2'!AH19</f>
        <v>Insignificant</v>
      </c>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row>
    <row r="35" spans="1:61" ht="30.2" customHeight="1" thickTop="1" thickBot="1" x14ac:dyDescent="0.3">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row>
    <row r="36" spans="1:61" ht="30.2" customHeight="1" thickTop="1" x14ac:dyDescent="0.25">
      <c r="A36" s="725" t="s">
        <v>190</v>
      </c>
      <c r="B36" s="726"/>
      <c r="C36" s="726"/>
      <c r="D36" s="726"/>
      <c r="E36" s="727"/>
      <c r="F36" s="701" t="s">
        <v>180</v>
      </c>
      <c r="G36" s="702"/>
      <c r="H36" s="702"/>
      <c r="I36" s="702"/>
      <c r="J36" s="702"/>
      <c r="K36" s="702"/>
      <c r="L36" s="702"/>
      <c r="M36" s="702"/>
      <c r="N36" s="702"/>
      <c r="O36" s="702"/>
      <c r="P36" s="702"/>
      <c r="Q36" s="702"/>
      <c r="R36" s="702"/>
      <c r="S36" s="702"/>
      <c r="T36" s="702"/>
      <c r="U36" s="702"/>
      <c r="V36" s="702"/>
      <c r="W36" s="702"/>
      <c r="X36" s="702"/>
      <c r="Y36" s="763"/>
      <c r="Z36" s="177"/>
      <c r="AA36" s="179"/>
      <c r="AB36" s="179"/>
      <c r="AC36" s="179"/>
      <c r="AD36" s="179"/>
      <c r="AE36" s="179"/>
      <c r="AF36" s="179"/>
      <c r="AG36" s="179"/>
      <c r="AH36" s="179"/>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row>
    <row r="37" spans="1:61" ht="50.1" customHeight="1" x14ac:dyDescent="0.25">
      <c r="A37" s="764" t="s">
        <v>175</v>
      </c>
      <c r="B37" s="765"/>
      <c r="C37" s="765"/>
      <c r="D37" s="766"/>
      <c r="E37" s="770" t="s">
        <v>189</v>
      </c>
      <c r="F37" s="780" t="s">
        <v>187</v>
      </c>
      <c r="G37" s="781"/>
      <c r="H37" s="781"/>
      <c r="I37" s="781"/>
      <c r="J37" s="781"/>
      <c r="K37" s="782"/>
      <c r="L37" s="181"/>
      <c r="M37" s="774" t="s">
        <v>58</v>
      </c>
      <c r="N37" s="775"/>
      <c r="O37" s="775"/>
      <c r="P37" s="775"/>
      <c r="Q37" s="776"/>
      <c r="R37" s="181"/>
      <c r="S37" s="777" t="s">
        <v>111</v>
      </c>
      <c r="T37" s="778"/>
      <c r="U37" s="778"/>
      <c r="V37" s="778"/>
      <c r="W37" s="778"/>
      <c r="X37" s="779"/>
      <c r="Y37" s="182"/>
      <c r="Z37" s="183"/>
      <c r="AA37" s="179"/>
      <c r="AB37" s="179"/>
      <c r="AC37" s="179"/>
      <c r="AD37" s="179"/>
      <c r="AE37" s="179"/>
      <c r="AF37" s="179"/>
      <c r="AG37" s="179"/>
      <c r="AH37" s="179"/>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row>
    <row r="38" spans="1:61" ht="180" customHeight="1" x14ac:dyDescent="0.25">
      <c r="A38" s="728"/>
      <c r="B38" s="729"/>
      <c r="C38" s="729"/>
      <c r="D38" s="730"/>
      <c r="E38" s="770"/>
      <c r="F38" s="184" t="s">
        <v>2</v>
      </c>
      <c r="G38" s="185" t="s">
        <v>17</v>
      </c>
      <c r="H38" s="186" t="s">
        <v>18</v>
      </c>
      <c r="I38" s="187" t="s">
        <v>36</v>
      </c>
      <c r="J38" s="186" t="s">
        <v>27</v>
      </c>
      <c r="K38" s="188" t="s">
        <v>188</v>
      </c>
      <c r="L38" s="181"/>
      <c r="M38" s="189" t="s">
        <v>65</v>
      </c>
      <c r="N38" s="310" t="s">
        <v>234</v>
      </c>
      <c r="O38" s="190" t="s">
        <v>64</v>
      </c>
      <c r="P38" s="190" t="s">
        <v>77</v>
      </c>
      <c r="Q38" s="191" t="s">
        <v>188</v>
      </c>
      <c r="R38" s="181"/>
      <c r="S38" s="192" t="s">
        <v>84</v>
      </c>
      <c r="T38" s="193" t="s">
        <v>89</v>
      </c>
      <c r="U38" s="193" t="s">
        <v>99</v>
      </c>
      <c r="V38" s="193" t="s">
        <v>101</v>
      </c>
      <c r="W38" s="194" t="s">
        <v>105</v>
      </c>
      <c r="X38" s="195" t="s">
        <v>188</v>
      </c>
      <c r="Y38" s="182"/>
      <c r="Z38" s="196"/>
      <c r="AA38" s="197"/>
      <c r="AB38" s="197"/>
      <c r="AC38" s="197"/>
      <c r="AD38" s="197"/>
      <c r="AE38" s="197"/>
      <c r="AF38" s="197"/>
      <c r="AG38" s="197"/>
      <c r="AH38" s="197"/>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row>
    <row r="39" spans="1:61" ht="8.1" customHeight="1" thickBot="1" x14ac:dyDescent="0.3">
      <c r="A39" s="767"/>
      <c r="B39" s="768"/>
      <c r="C39" s="768"/>
      <c r="D39" s="769"/>
      <c r="E39" s="168"/>
      <c r="F39" s="198"/>
      <c r="G39" s="198"/>
      <c r="H39" s="198"/>
      <c r="I39" s="199"/>
      <c r="J39" s="198"/>
      <c r="K39" s="200"/>
      <c r="L39" s="181"/>
      <c r="M39" s="201"/>
      <c r="N39" s="202"/>
      <c r="O39" s="202"/>
      <c r="P39" s="202"/>
      <c r="Q39" s="203"/>
      <c r="R39" s="181"/>
      <c r="S39" s="204"/>
      <c r="T39" s="174"/>
      <c r="U39" s="174"/>
      <c r="V39" s="205"/>
      <c r="W39" s="173"/>
      <c r="X39" s="206"/>
      <c r="Y39" s="182"/>
      <c r="Z39" s="178"/>
      <c r="AA39" s="207"/>
      <c r="AB39" s="207"/>
      <c r="AC39" s="207"/>
      <c r="AD39" s="207"/>
      <c r="AE39" s="207"/>
      <c r="AF39" s="207"/>
      <c r="AG39" s="207"/>
      <c r="AH39" s="207"/>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row>
    <row r="40" spans="1:61" ht="30.2" customHeight="1" x14ac:dyDescent="0.25">
      <c r="A40" s="760" t="str">
        <f>A34</f>
        <v>Happy Cow Dairy</v>
      </c>
      <c r="B40" s="761"/>
      <c r="C40" s="761"/>
      <c r="D40" s="762"/>
      <c r="E40" s="273" t="str">
        <f>E3</f>
        <v>1234 Milky Way</v>
      </c>
      <c r="F40" s="208" t="str">
        <f t="shared" ref="F40:K40" si="1">LOOKUP(F$108,$B$104:$B$106,$C$104:$C$106)</f>
        <v>L</v>
      </c>
      <c r="G40" s="208" t="str">
        <f t="shared" si="1"/>
        <v>L</v>
      </c>
      <c r="H40" s="208" t="str">
        <f t="shared" si="1"/>
        <v>L</v>
      </c>
      <c r="I40" s="208" t="str">
        <f t="shared" si="1"/>
        <v>L</v>
      </c>
      <c r="J40" s="208" t="str">
        <f t="shared" si="1"/>
        <v>L</v>
      </c>
      <c r="K40" s="209" t="str">
        <f t="shared" si="1"/>
        <v>L</v>
      </c>
      <c r="L40" s="181"/>
      <c r="M40" s="210" t="str">
        <f>LOOKUP(M$108,$B$104:$B$106,$C$104:$C$106)</f>
        <v>L</v>
      </c>
      <c r="N40" s="208" t="str">
        <f>LOOKUP(N$108,$B$104:$B$106,$C$104:$C$106)</f>
        <v>L</v>
      </c>
      <c r="O40" s="208" t="str">
        <f>LOOKUP(O$108,$B$104:$B$106,$C$104:$C$106)</f>
        <v>L</v>
      </c>
      <c r="P40" s="208" t="str">
        <f>LOOKUP(P$108,$B$104:$B$106,$C$104:$C$106)</f>
        <v>L</v>
      </c>
      <c r="Q40" s="209" t="str">
        <f>LOOKUP(Q$108,$B$104:$B$106,$C$104:$C$106)</f>
        <v>L</v>
      </c>
      <c r="R40" s="181"/>
      <c r="S40" s="210" t="str">
        <f t="shared" ref="S40:X40" si="2">LOOKUP(S$108,$B$104:$B$106,$C$104:$C$106)</f>
        <v>L</v>
      </c>
      <c r="T40" s="208" t="str">
        <f t="shared" si="2"/>
        <v>L</v>
      </c>
      <c r="U40" s="208" t="str">
        <f t="shared" si="2"/>
        <v>L</v>
      </c>
      <c r="V40" s="208" t="str">
        <f t="shared" si="2"/>
        <v>L</v>
      </c>
      <c r="W40" s="208" t="str">
        <f t="shared" si="2"/>
        <v>L</v>
      </c>
      <c r="X40" s="209" t="str">
        <f t="shared" si="2"/>
        <v>L</v>
      </c>
      <c r="Y40" s="182"/>
      <c r="Z40" s="211"/>
      <c r="AA40" s="212"/>
      <c r="AB40" s="212"/>
      <c r="AC40" s="212"/>
      <c r="AD40" s="212"/>
      <c r="AE40" s="212"/>
      <c r="AF40" s="212"/>
      <c r="AG40" s="212"/>
      <c r="AH40" s="212"/>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row>
    <row r="41" spans="1:61" ht="6" customHeight="1" x14ac:dyDescent="0.25">
      <c r="A41" s="213"/>
      <c r="B41" s="214"/>
      <c r="C41" s="214"/>
      <c r="D41" s="214"/>
      <c r="E41" s="215"/>
      <c r="F41" s="216"/>
      <c r="G41" s="217"/>
      <c r="H41" s="217"/>
      <c r="I41" s="217"/>
      <c r="J41" s="217"/>
      <c r="K41" s="218"/>
      <c r="L41" s="181"/>
      <c r="M41" s="219"/>
      <c r="N41" s="220"/>
      <c r="O41" s="220"/>
      <c r="P41" s="220"/>
      <c r="Q41" s="221"/>
      <c r="R41" s="181"/>
      <c r="S41" s="222"/>
      <c r="T41" s="223"/>
      <c r="U41" s="223"/>
      <c r="V41" s="223"/>
      <c r="W41" s="223"/>
      <c r="X41" s="224"/>
      <c r="Y41" s="182"/>
      <c r="Z41" s="211"/>
      <c r="AA41" s="212"/>
      <c r="AB41" s="212"/>
      <c r="AC41" s="212"/>
      <c r="AD41" s="212"/>
      <c r="AE41" s="212"/>
      <c r="AF41" s="212"/>
      <c r="AG41" s="212"/>
      <c r="AH41" s="212"/>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row>
    <row r="42" spans="1:61" ht="30.2" customHeight="1" x14ac:dyDescent="0.25">
      <c r="A42" s="225"/>
      <c r="B42" s="226"/>
      <c r="C42" s="226"/>
      <c r="D42" s="226"/>
      <c r="E42" s="274" t="str">
        <f>E4</f>
        <v>New Town, USA</v>
      </c>
      <c r="F42" s="771" t="str">
        <f>E19</f>
        <v>Low</v>
      </c>
      <c r="G42" s="772"/>
      <c r="H42" s="772"/>
      <c r="I42" s="772"/>
      <c r="J42" s="772"/>
      <c r="K42" s="773"/>
      <c r="L42" s="181"/>
      <c r="M42" s="771" t="str">
        <f>E20</f>
        <v>Low</v>
      </c>
      <c r="N42" s="772"/>
      <c r="O42" s="772"/>
      <c r="P42" s="772"/>
      <c r="Q42" s="773"/>
      <c r="R42" s="181"/>
      <c r="S42" s="771" t="str">
        <f>E21</f>
        <v>Low</v>
      </c>
      <c r="T42" s="772"/>
      <c r="U42" s="772"/>
      <c r="V42" s="772"/>
      <c r="W42" s="772"/>
      <c r="X42" s="773"/>
      <c r="Y42" s="182"/>
      <c r="Z42" s="180"/>
      <c r="AA42" s="180"/>
      <c r="AB42" s="180"/>
      <c r="AC42" s="180"/>
      <c r="AD42" s="180"/>
      <c r="AE42" s="180"/>
      <c r="AF42" s="180"/>
      <c r="AG42" s="180"/>
      <c r="AH42" s="180"/>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row>
    <row r="43" spans="1:61" ht="8.1" customHeight="1" thickBot="1" x14ac:dyDescent="0.3">
      <c r="A43" s="758"/>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227"/>
      <c r="Z43" s="180"/>
      <c r="AA43" s="180"/>
      <c r="AB43" s="180"/>
      <c r="AC43" s="180"/>
      <c r="AD43" s="180"/>
      <c r="AE43" s="180"/>
      <c r="AF43" s="180"/>
      <c r="AG43" s="180"/>
      <c r="AH43" s="180"/>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row>
    <row r="44" spans="1:61" ht="30.2" customHeight="1" thickTop="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80"/>
      <c r="AA44" s="180"/>
      <c r="AB44" s="180"/>
      <c r="AC44" s="180"/>
      <c r="AD44" s="180"/>
      <c r="AE44" s="180"/>
      <c r="AF44" s="180"/>
      <c r="AG44" s="180"/>
      <c r="AH44" s="180"/>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row>
    <row r="45" spans="1:61" ht="30.2" customHeight="1" x14ac:dyDescent="0.2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row>
    <row r="46" spans="1:61" ht="30.2" customHeight="1" x14ac:dyDescent="0.2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row>
    <row r="47" spans="1:61" ht="30.2" customHeight="1" x14ac:dyDescent="0.25">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row>
    <row r="48" spans="1:61" ht="30.2" customHeight="1" x14ac:dyDescent="0.2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row>
    <row r="49" spans="1:61" ht="30.2" customHeight="1" x14ac:dyDescent="0.25">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row>
    <row r="50" spans="1:61" ht="30.2" customHeight="1" x14ac:dyDescent="0.2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row>
    <row r="51" spans="1:61" ht="30.2" customHeigh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row>
    <row r="52" spans="1:61" ht="30.2" customHeight="1" x14ac:dyDescent="0.25">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row>
    <row r="53" spans="1:61" ht="30.2" customHeight="1" x14ac:dyDescent="0.2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row>
    <row r="54" spans="1:61" ht="30.2" customHeight="1" x14ac:dyDescent="0.25">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row>
    <row r="55" spans="1:61" ht="30.2" customHeight="1" x14ac:dyDescent="0.2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row>
    <row r="56" spans="1:61" ht="30.2" customHeight="1" x14ac:dyDescent="0.2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row>
    <row r="57" spans="1:61" ht="30.2" customHeight="1" x14ac:dyDescent="0.2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row>
    <row r="58" spans="1:61" ht="30.2"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row>
    <row r="59" spans="1:61" ht="30.2" customHeight="1" x14ac:dyDescent="0.25">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row>
    <row r="60" spans="1:61" ht="30.2" customHeight="1" x14ac:dyDescent="0.25">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row>
    <row r="61" spans="1:61" ht="30.2" customHeight="1" x14ac:dyDescent="0.2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row>
    <row r="62" spans="1:61" ht="30.2" customHeight="1" x14ac:dyDescent="0.25">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row>
    <row r="63" spans="1:61" ht="30.2" customHeight="1" x14ac:dyDescent="0.2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row>
    <row r="64" spans="1:61" ht="30.2" customHeight="1" x14ac:dyDescent="0.2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row>
    <row r="65" spans="1:61" ht="30.2" customHeight="1" x14ac:dyDescent="0.2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row>
    <row r="66" spans="1:61" ht="30.2" customHeight="1" x14ac:dyDescent="0.25">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row>
    <row r="67" spans="1:61" ht="30.2" customHeight="1" x14ac:dyDescent="0.25">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row>
    <row r="68" spans="1:61" ht="30.2" customHeight="1"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row>
    <row r="69" spans="1:61" ht="30.2" customHeight="1" x14ac:dyDescent="0.2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row>
    <row r="70" spans="1:61" ht="30.2" customHeight="1" x14ac:dyDescent="0.2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row>
    <row r="71" spans="1:61" ht="30.2" customHeight="1" x14ac:dyDescent="0.2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row>
    <row r="72" spans="1:61" ht="30.2" customHeight="1" x14ac:dyDescent="0.2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row>
    <row r="73" spans="1:61" ht="30.2" customHeight="1" x14ac:dyDescent="0.2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row>
    <row r="74" spans="1:61" ht="30.2" customHeight="1" x14ac:dyDescent="0.2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row>
    <row r="75" spans="1:61" ht="30.2" customHeight="1" x14ac:dyDescent="0.2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row>
    <row r="76" spans="1:61" x14ac:dyDescent="0.2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row>
    <row r="77" spans="1:61" x14ac:dyDescent="0.2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row>
    <row r="78" spans="1:6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row>
    <row r="79" spans="1:61" x14ac:dyDescent="0.2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row>
    <row r="80" spans="1:61" x14ac:dyDescent="0.2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row>
    <row r="81" spans="1:61" x14ac:dyDescent="0.2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row>
    <row r="82" spans="1:61" x14ac:dyDescent="0.2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row>
    <row r="83" spans="1:6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row>
    <row r="84" spans="1:61" x14ac:dyDescent="0.2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row>
    <row r="85" spans="1:6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row>
    <row r="86" spans="1:61" x14ac:dyDescent="0.2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row>
    <row r="87" spans="1:6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row>
    <row r="88" spans="1:61" x14ac:dyDescent="0.2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row>
    <row r="89" spans="1:61" x14ac:dyDescent="0.2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row>
    <row r="90" spans="1:61" x14ac:dyDescent="0.2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row>
    <row r="91" spans="1:61" x14ac:dyDescent="0.2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row>
    <row r="92" spans="1:61" x14ac:dyDescent="0.2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row>
    <row r="93" spans="1:61" x14ac:dyDescent="0.2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row>
    <row r="94" spans="1:61" x14ac:dyDescent="0.2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row>
    <row r="95" spans="1:61" x14ac:dyDescent="0.2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row>
    <row r="96" spans="1:61" x14ac:dyDescent="0.2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row>
    <row r="97" spans="1:73" x14ac:dyDescent="0.2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row>
    <row r="98" spans="1:73" x14ac:dyDescent="0.2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row>
    <row r="99" spans="1:73"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row>
    <row r="100" spans="1:73" x14ac:dyDescent="0.2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row>
    <row r="101" spans="1:73" x14ac:dyDescent="0.2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row>
    <row r="102" spans="1:73" x14ac:dyDescent="0.2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row>
    <row r="103" spans="1:73" hidden="1" x14ac:dyDescent="0.25">
      <c r="A103" s="228"/>
      <c r="B103" s="228"/>
      <c r="C103" s="228"/>
      <c r="D103" s="228"/>
      <c r="E103" s="228" t="s">
        <v>132</v>
      </c>
      <c r="F103" s="228" t="s">
        <v>132</v>
      </c>
      <c r="G103" s="228" t="s">
        <v>132</v>
      </c>
      <c r="H103" s="228" t="s">
        <v>132</v>
      </c>
      <c r="I103" s="228" t="s">
        <v>132</v>
      </c>
      <c r="J103" s="228" t="s">
        <v>132</v>
      </c>
      <c r="K103" s="228" t="s">
        <v>132</v>
      </c>
      <c r="L103" s="228" t="s">
        <v>132</v>
      </c>
      <c r="M103" s="228" t="s">
        <v>132</v>
      </c>
      <c r="N103" s="228" t="s">
        <v>132</v>
      </c>
      <c r="O103" s="228" t="s">
        <v>132</v>
      </c>
      <c r="P103" s="228" t="s">
        <v>132</v>
      </c>
      <c r="Q103" s="228" t="s">
        <v>132</v>
      </c>
      <c r="R103" s="228" t="s">
        <v>132</v>
      </c>
      <c r="S103" s="228" t="s">
        <v>132</v>
      </c>
      <c r="T103" s="228" t="s">
        <v>132</v>
      </c>
      <c r="U103" s="228" t="s">
        <v>132</v>
      </c>
      <c r="V103" s="228" t="s">
        <v>132</v>
      </c>
      <c r="W103" s="228" t="s">
        <v>132</v>
      </c>
      <c r="X103" s="228" t="s">
        <v>132</v>
      </c>
      <c r="Y103" s="228" t="s">
        <v>132</v>
      </c>
      <c r="Z103" s="228" t="s">
        <v>132</v>
      </c>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row>
    <row r="104" spans="1:73" ht="73.5" hidden="1" x14ac:dyDescent="0.4">
      <c r="B104" s="132">
        <v>1</v>
      </c>
      <c r="C104" s="229" t="s">
        <v>57</v>
      </c>
      <c r="D104" s="132" t="s">
        <v>50</v>
      </c>
      <c r="E104" s="323" t="s">
        <v>48</v>
      </c>
      <c r="L104" s="167" t="s">
        <v>140</v>
      </c>
      <c r="M104" s="167" t="s">
        <v>141</v>
      </c>
      <c r="N104" s="167" t="s">
        <v>142</v>
      </c>
      <c r="O104" s="167" t="s">
        <v>143</v>
      </c>
      <c r="P104" s="167" t="s">
        <v>144</v>
      </c>
      <c r="Q104" s="167" t="s">
        <v>146</v>
      </c>
      <c r="R104" s="231" t="s">
        <v>147</v>
      </c>
      <c r="S104" s="231" t="s">
        <v>148</v>
      </c>
      <c r="T104" s="167" t="s">
        <v>131</v>
      </c>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row>
    <row r="105" spans="1:73" hidden="1" x14ac:dyDescent="0.25">
      <c r="B105" s="132">
        <v>2</v>
      </c>
      <c r="C105" s="232" t="s">
        <v>56</v>
      </c>
      <c r="D105" s="132" t="s">
        <v>155</v>
      </c>
      <c r="E105" s="230" t="s">
        <v>254</v>
      </c>
    </row>
    <row r="106" spans="1:73" hidden="1" x14ac:dyDescent="0.25">
      <c r="B106" s="132">
        <v>6</v>
      </c>
      <c r="C106" s="233" t="s">
        <v>154</v>
      </c>
      <c r="D106" s="132" t="s">
        <v>156</v>
      </c>
      <c r="E106" s="230" t="s">
        <v>46</v>
      </c>
    </row>
    <row r="107" spans="1:73" hidden="1" x14ac:dyDescent="0.25">
      <c r="B107" s="132">
        <v>4</v>
      </c>
      <c r="E107" s="230" t="s">
        <v>161</v>
      </c>
      <c r="F107" s="152"/>
      <c r="G107" s="152"/>
      <c r="H107" s="152"/>
      <c r="I107" s="152"/>
      <c r="J107" s="152"/>
      <c r="K107" s="234"/>
      <c r="L107" s="235"/>
      <c r="M107" s="230"/>
      <c r="N107" s="230"/>
      <c r="O107" s="230"/>
      <c r="P107" s="230"/>
      <c r="Q107" s="236"/>
      <c r="R107" s="235"/>
      <c r="S107" s="165"/>
      <c r="T107" s="165"/>
      <c r="U107" s="165"/>
      <c r="V107" s="165"/>
      <c r="W107" s="165"/>
      <c r="X107" s="237"/>
    </row>
    <row r="108" spans="1:73" hidden="1" x14ac:dyDescent="0.25">
      <c r="B108" s="132">
        <v>5</v>
      </c>
      <c r="E108" s="230" t="s">
        <v>47</v>
      </c>
      <c r="F108" s="238">
        <f>'1.  Prod Pkg'!C4</f>
        <v>1</v>
      </c>
      <c r="G108" s="238">
        <f>'1.  Prod Pkg'!C7</f>
        <v>1</v>
      </c>
      <c r="H108" s="238">
        <f>'1.  Prod Pkg'!C12</f>
        <v>1</v>
      </c>
      <c r="I108" s="238">
        <f>'1.  Prod Pkg'!C17</f>
        <v>1</v>
      </c>
      <c r="J108" s="238">
        <f>'1.  Prod Pkg'!C23</f>
        <v>1</v>
      </c>
      <c r="K108" s="238">
        <f>MAX(F108:J108)</f>
        <v>1</v>
      </c>
      <c r="L108" s="239"/>
      <c r="M108" s="238">
        <f>'2.  Audit Reg'!C4</f>
        <v>1</v>
      </c>
      <c r="N108" s="311">
        <f>'2.  Audit Reg'!C11</f>
        <v>1</v>
      </c>
      <c r="O108" s="238">
        <f>'2.  Audit Reg'!C15</f>
        <v>1</v>
      </c>
      <c r="P108" s="238">
        <f>'2.  Audit Reg'!C20</f>
        <v>1</v>
      </c>
      <c r="Q108" s="238">
        <f>MAX(M108:P108)</f>
        <v>1</v>
      </c>
      <c r="R108" s="239"/>
      <c r="S108" s="238">
        <f>'3.  Climate'!C4</f>
        <v>1</v>
      </c>
      <c r="T108" s="238">
        <f>'3.  Climate'!C6</f>
        <v>1</v>
      </c>
      <c r="U108" s="238">
        <f>'3.  Climate'!C8</f>
        <v>1</v>
      </c>
      <c r="V108" s="238">
        <f>'3.  Climate'!C10</f>
        <v>1</v>
      </c>
      <c r="W108" s="132">
        <f>'3.  Climate'!C12</f>
        <v>1</v>
      </c>
      <c r="X108" s="238">
        <f>MAX(S108:W108)</f>
        <v>1</v>
      </c>
    </row>
    <row r="109" spans="1:73" hidden="1" x14ac:dyDescent="0.25">
      <c r="B109" s="132">
        <v>6</v>
      </c>
      <c r="E109" s="230" t="s">
        <v>131</v>
      </c>
    </row>
    <row r="110" spans="1:73" hidden="1" x14ac:dyDescent="0.25"/>
    <row r="111" spans="1:73" hidden="1" x14ac:dyDescent="0.25"/>
    <row r="112" spans="1:73" hidden="1" x14ac:dyDescent="0.25"/>
    <row r="113" spans="4:4" hidden="1" x14ac:dyDescent="0.25"/>
    <row r="115" spans="4:4" x14ac:dyDescent="0.25">
      <c r="D115" s="132" t="s">
        <v>328</v>
      </c>
    </row>
  </sheetData>
  <sheetProtection algorithmName="SHA-512" hashValue="pBupmsm3r1fJLy85DL6yI1OSE9QeQVrGEmBNX8gi00nnz4L9ScCClOJHvTs30O0SiHKttKY36VxxOWpjC/dCDQ==" saltValue="5jgx7GKyZNkiKwJW9cbrnw==" spinCount="100000" sheet="1" selectLockedCells="1"/>
  <mergeCells count="61">
    <mergeCell ref="A34:D34"/>
    <mergeCell ref="C25:D25"/>
    <mergeCell ref="E30:E32"/>
    <mergeCell ref="H31:H32"/>
    <mergeCell ref="Q15:U15"/>
    <mergeCell ref="Q16:U16"/>
    <mergeCell ref="Q17:U17"/>
    <mergeCell ref="I31:I32"/>
    <mergeCell ref="J31:J32"/>
    <mergeCell ref="Q21:U21"/>
    <mergeCell ref="U31:U32"/>
    <mergeCell ref="G31:G32"/>
    <mergeCell ref="F29:Z29"/>
    <mergeCell ref="X31:X32"/>
    <mergeCell ref="A43:X43"/>
    <mergeCell ref="A40:D40"/>
    <mergeCell ref="F36:Y36"/>
    <mergeCell ref="A37:D39"/>
    <mergeCell ref="E37:E38"/>
    <mergeCell ref="F42:K42"/>
    <mergeCell ref="A36:E36"/>
    <mergeCell ref="S42:X42"/>
    <mergeCell ref="M37:Q37"/>
    <mergeCell ref="S37:X37"/>
    <mergeCell ref="F37:K37"/>
    <mergeCell ref="M42:Q42"/>
    <mergeCell ref="B12:D13"/>
    <mergeCell ref="C24:D24"/>
    <mergeCell ref="E12:L12"/>
    <mergeCell ref="G13:L13"/>
    <mergeCell ref="G17:L17"/>
    <mergeCell ref="E19:K19"/>
    <mergeCell ref="G15:L15"/>
    <mergeCell ref="G16:L16"/>
    <mergeCell ref="G14:L14"/>
    <mergeCell ref="E20:K20"/>
    <mergeCell ref="E8:F8"/>
    <mergeCell ref="T10:AA13"/>
    <mergeCell ref="V31:V32"/>
    <mergeCell ref="W31:W32"/>
    <mergeCell ref="E21:K21"/>
    <mergeCell ref="F24:K24"/>
    <mergeCell ref="F25:K25"/>
    <mergeCell ref="F31:F32"/>
    <mergeCell ref="A29:E29"/>
    <mergeCell ref="A30:D33"/>
    <mergeCell ref="Q14:U14"/>
    <mergeCell ref="Q19:U19"/>
    <mergeCell ref="Q20:U20"/>
    <mergeCell ref="Z31:Z32"/>
    <mergeCell ref="Y31:Y32"/>
    <mergeCell ref="K31:K32"/>
    <mergeCell ref="AF29:AI30"/>
    <mergeCell ref="AI31:AI32"/>
    <mergeCell ref="AB29:AD30"/>
    <mergeCell ref="AB31:AB32"/>
    <mergeCell ref="AC31:AC32"/>
    <mergeCell ref="AH31:AH32"/>
    <mergeCell ref="AD31:AD32"/>
    <mergeCell ref="AF31:AF32"/>
    <mergeCell ref="AG31:AG32"/>
  </mergeCells>
  <conditionalFormatting sqref="S40:X41 F40:K41 M40:Q41 Z40:Z41 F34:Z34">
    <cfRule type="cellIs" dxfId="954" priority="202" operator="equal">
      <formula>"I"</formula>
    </cfRule>
    <cfRule type="cellIs" dxfId="953" priority="203" operator="equal">
      <formula>"L"</formula>
    </cfRule>
    <cfRule type="cellIs" dxfId="952" priority="204" operator="equal">
      <formula>"M"</formula>
    </cfRule>
    <cfRule type="cellIs" dxfId="951" priority="205" operator="equal">
      <formula>"H"</formula>
    </cfRule>
  </conditionalFormatting>
  <conditionalFormatting sqref="AA40:AA41">
    <cfRule type="cellIs" dxfId="950" priority="196" operator="equal">
      <formula>" "</formula>
    </cfRule>
  </conditionalFormatting>
  <conditionalFormatting sqref="E19:E21 E24">
    <cfRule type="colorScale" priority="163">
      <colorScale>
        <cfvo type="min"/>
        <cfvo type="max"/>
        <color rgb="FFFF7128"/>
        <color rgb="FFFFEF9C"/>
      </colorScale>
    </cfRule>
    <cfRule type="cellIs" dxfId="949" priority="164" operator="equal">
      <formula>"Moderate"</formula>
    </cfRule>
    <cfRule type="cellIs" dxfId="948" priority="165" operator="equal">
      <formula>"Significant"</formula>
    </cfRule>
  </conditionalFormatting>
  <conditionalFormatting sqref="F24">
    <cfRule type="colorScale" priority="148">
      <colorScale>
        <cfvo type="min"/>
        <cfvo type="max"/>
        <color rgb="FFFF7128"/>
        <color rgb="FFFFEF9C"/>
      </colorScale>
    </cfRule>
    <cfRule type="cellIs" dxfId="947" priority="149" operator="equal">
      <formula>"Moderate"</formula>
    </cfRule>
    <cfRule type="cellIs" dxfId="946" priority="150" operator="equal">
      <formula>"Significant"</formula>
    </cfRule>
  </conditionalFormatting>
  <conditionalFormatting sqref="F42">
    <cfRule type="colorScale" priority="117">
      <colorScale>
        <cfvo type="min"/>
        <cfvo type="max"/>
        <color rgb="FFFF7128"/>
        <color rgb="FFFFEF9C"/>
      </colorScale>
    </cfRule>
    <cfRule type="cellIs" dxfId="945" priority="118" operator="equal">
      <formula>"Moderate"</formula>
    </cfRule>
    <cfRule type="cellIs" dxfId="944" priority="119" operator="equal">
      <formula>"Significant"</formula>
    </cfRule>
  </conditionalFormatting>
  <conditionalFormatting sqref="M42">
    <cfRule type="colorScale" priority="114">
      <colorScale>
        <cfvo type="min"/>
        <cfvo type="max"/>
        <color rgb="FFFF7128"/>
        <color rgb="FFFFEF9C"/>
      </colorScale>
    </cfRule>
    <cfRule type="cellIs" dxfId="943" priority="115" operator="equal">
      <formula>"Moderate"</formula>
    </cfRule>
    <cfRule type="cellIs" dxfId="942" priority="116" operator="equal">
      <formula>"Significant"</formula>
    </cfRule>
  </conditionalFormatting>
  <conditionalFormatting sqref="S42">
    <cfRule type="colorScale" priority="111">
      <colorScale>
        <cfvo type="min"/>
        <cfvo type="max"/>
        <color rgb="FFFF7128"/>
        <color rgb="FFFFEF9C"/>
      </colorScale>
    </cfRule>
    <cfRule type="cellIs" dxfId="941" priority="112" operator="equal">
      <formula>"Moderate"</formula>
    </cfRule>
    <cfRule type="cellIs" dxfId="940" priority="113" operator="equal">
      <formula>"Significant"</formula>
    </cfRule>
  </conditionalFormatting>
  <conditionalFormatting sqref="AI34">
    <cfRule type="cellIs" dxfId="939" priority="103" operator="equal">
      <formula>"Nominal"</formula>
    </cfRule>
    <cfRule type="colorScale" priority="108">
      <colorScale>
        <cfvo type="min"/>
        <cfvo type="max"/>
        <color rgb="FFFF7128"/>
        <color rgb="FFFFEF9C"/>
      </colorScale>
    </cfRule>
    <cfRule type="cellIs" dxfId="938" priority="109" operator="equal">
      <formula>"Moderate"</formula>
    </cfRule>
    <cfRule type="cellIs" dxfId="937" priority="110" operator="equal">
      <formula>"Significant"</formula>
    </cfRule>
  </conditionalFormatting>
  <conditionalFormatting sqref="G15">
    <cfRule type="colorScale" priority="92">
      <colorScale>
        <cfvo type="min"/>
        <cfvo type="max"/>
        <color rgb="FFFF7128"/>
        <color rgb="FFFFEF9C"/>
      </colorScale>
    </cfRule>
    <cfRule type="cellIs" dxfId="936" priority="93" operator="equal">
      <formula>"Moderate"</formula>
    </cfRule>
    <cfRule type="cellIs" dxfId="935" priority="94" operator="equal">
      <formula>"Significant"</formula>
    </cfRule>
  </conditionalFormatting>
  <conditionalFormatting sqref="G15:L15">
    <cfRule type="cellIs" dxfId="934" priority="91" operator="equal">
      <formula>"Nominal"</formula>
    </cfRule>
  </conditionalFormatting>
  <conditionalFormatting sqref="G14:L14">
    <cfRule type="cellIs" dxfId="933" priority="70" operator="equal">
      <formula>"Nominal"</formula>
    </cfRule>
  </conditionalFormatting>
  <conditionalFormatting sqref="E14">
    <cfRule type="cellIs" dxfId="932" priority="74" operator="equal">
      <formula>$D$106</formula>
    </cfRule>
    <cfRule type="cellIs" dxfId="931" priority="75" operator="equal">
      <formula>$D$105</formula>
    </cfRule>
    <cfRule type="cellIs" dxfId="930" priority="76" operator="equal">
      <formula>$D$104</formula>
    </cfRule>
  </conditionalFormatting>
  <conditionalFormatting sqref="G14">
    <cfRule type="colorScale" priority="71">
      <colorScale>
        <cfvo type="min"/>
        <cfvo type="max"/>
        <color rgb="FFFF7128"/>
        <color rgb="FFFFEF9C"/>
      </colorScale>
    </cfRule>
    <cfRule type="cellIs" dxfId="929" priority="72" operator="equal">
      <formula>"Moderate"</formula>
    </cfRule>
    <cfRule type="cellIs" dxfId="928" priority="73" operator="equal">
      <formula>"Significant"</formula>
    </cfRule>
  </conditionalFormatting>
  <conditionalFormatting sqref="AB34:AD34">
    <cfRule type="cellIs" dxfId="927" priority="65" operator="equal">
      <formula>" "</formula>
    </cfRule>
  </conditionalFormatting>
  <conditionalFormatting sqref="AB34:AD34">
    <cfRule type="cellIs" dxfId="926" priority="66" operator="equal">
      <formula>"M"</formula>
    </cfRule>
    <cfRule type="cellIs" dxfId="925" priority="67" operator="equal">
      <formula>"H"</formula>
    </cfRule>
    <cfRule type="cellIs" dxfId="924" priority="68" operator="equal">
      <formula>"L"</formula>
    </cfRule>
  </conditionalFormatting>
  <conditionalFormatting sqref="AB34:AD34">
    <cfRule type="cellIs" dxfId="923" priority="69" operator="equal">
      <formula>" "</formula>
    </cfRule>
  </conditionalFormatting>
  <conditionalFormatting sqref="AD34">
    <cfRule type="cellIs" dxfId="922" priority="56" operator="equal">
      <formula>" "</formula>
    </cfRule>
  </conditionalFormatting>
  <conditionalFormatting sqref="AD34">
    <cfRule type="cellIs" dxfId="921" priority="57" operator="equal">
      <formula>"M"</formula>
    </cfRule>
    <cfRule type="cellIs" dxfId="920" priority="58" operator="equal">
      <formula>"H"</formula>
    </cfRule>
    <cfRule type="cellIs" dxfId="919" priority="59" operator="equal">
      <formula>"L"</formula>
    </cfRule>
  </conditionalFormatting>
  <conditionalFormatting sqref="AD34">
    <cfRule type="cellIs" dxfId="918" priority="60" operator="equal">
      <formula>" "</formula>
    </cfRule>
  </conditionalFormatting>
  <conditionalFormatting sqref="AC34">
    <cfRule type="cellIs" dxfId="917" priority="51" operator="equal">
      <formula>" "</formula>
    </cfRule>
  </conditionalFormatting>
  <conditionalFormatting sqref="AC34">
    <cfRule type="cellIs" dxfId="916" priority="52" operator="equal">
      <formula>"M"</formula>
    </cfRule>
    <cfRule type="cellIs" dxfId="915" priority="53" operator="equal">
      <formula>"H"</formula>
    </cfRule>
    <cfRule type="cellIs" dxfId="914" priority="54" operator="equal">
      <formula>"L"</formula>
    </cfRule>
  </conditionalFormatting>
  <conditionalFormatting sqref="AC34">
    <cfRule type="cellIs" dxfId="913" priority="55" operator="equal">
      <formula>" "</formula>
    </cfRule>
  </conditionalFormatting>
  <conditionalFormatting sqref="AB40:AC41 AF40:AH41">
    <cfRule type="cellIs" dxfId="912" priority="50" operator="equal">
      <formula>" "</formula>
    </cfRule>
  </conditionalFormatting>
  <conditionalFormatting sqref="AD40:AD41">
    <cfRule type="cellIs" dxfId="911" priority="44" operator="equal">
      <formula>" "</formula>
    </cfRule>
  </conditionalFormatting>
  <conditionalFormatting sqref="AE40:AE41">
    <cfRule type="cellIs" dxfId="910" priority="28" operator="equal">
      <formula>" "</formula>
    </cfRule>
  </conditionalFormatting>
  <conditionalFormatting sqref="AF34:AI34">
    <cfRule type="cellIs" dxfId="909" priority="24" operator="equal">
      <formula>"Nominal"</formula>
    </cfRule>
    <cfRule type="colorScale" priority="25">
      <colorScale>
        <cfvo type="min"/>
        <cfvo type="max"/>
        <color rgb="FFFF7128"/>
        <color rgb="FFFFEF9C"/>
      </colorScale>
    </cfRule>
    <cfRule type="cellIs" dxfId="908" priority="26" operator="equal">
      <formula>"Moderate"</formula>
    </cfRule>
    <cfRule type="cellIs" dxfId="907" priority="27" operator="equal">
      <formula>"Significant"</formula>
    </cfRule>
  </conditionalFormatting>
  <conditionalFormatting sqref="AG34">
    <cfRule type="cellIs" dxfId="906" priority="20" operator="equal">
      <formula>"Nominal"</formula>
    </cfRule>
    <cfRule type="colorScale" priority="21">
      <colorScale>
        <cfvo type="min"/>
        <cfvo type="max"/>
        <color rgb="FFFF7128"/>
        <color rgb="FFFFEF9C"/>
      </colorScale>
    </cfRule>
    <cfRule type="cellIs" dxfId="905" priority="22" operator="equal">
      <formula>"Moderate"</formula>
    </cfRule>
    <cfRule type="cellIs" dxfId="904" priority="23" operator="equal">
      <formula>"Significant"</formula>
    </cfRule>
  </conditionalFormatting>
  <conditionalFormatting sqref="AH34">
    <cfRule type="cellIs" dxfId="903" priority="16" operator="equal">
      <formula>"Nominal"</formula>
    </cfRule>
    <cfRule type="colorScale" priority="17">
      <colorScale>
        <cfvo type="min"/>
        <cfvo type="max"/>
        <color rgb="FFFF7128"/>
        <color rgb="FFFFEF9C"/>
      </colorScale>
    </cfRule>
    <cfRule type="cellIs" dxfId="902" priority="18" operator="equal">
      <formula>"Moderate"</formula>
    </cfRule>
    <cfRule type="cellIs" dxfId="901" priority="19" operator="equal">
      <formula>"Significant"</formula>
    </cfRule>
  </conditionalFormatting>
  <conditionalFormatting sqref="E5">
    <cfRule type="cellIs" dxfId="900" priority="12" operator="equal">
      <formula>"I"</formula>
    </cfRule>
    <cfRule type="cellIs" dxfId="899" priority="13" operator="equal">
      <formula>"L"</formula>
    </cfRule>
    <cfRule type="cellIs" dxfId="898" priority="14" operator="equal">
      <formula>"M"</formula>
    </cfRule>
    <cfRule type="cellIs" dxfId="897" priority="15" operator="equal">
      <formula>"H"</formula>
    </cfRule>
  </conditionalFormatting>
  <conditionalFormatting sqref="E15:E17">
    <cfRule type="cellIs" dxfId="896" priority="9" operator="equal">
      <formula>$D$106</formula>
    </cfRule>
    <cfRule type="cellIs" dxfId="895" priority="10" operator="equal">
      <formula>$D$105</formula>
    </cfRule>
    <cfRule type="cellIs" dxfId="894" priority="11" operator="equal">
      <formula>$D$104</formula>
    </cfRule>
  </conditionalFormatting>
  <conditionalFormatting sqref="G16:L16">
    <cfRule type="cellIs" dxfId="893" priority="5" operator="equal">
      <formula>"Nominal"</formula>
    </cfRule>
  </conditionalFormatting>
  <conditionalFormatting sqref="G16">
    <cfRule type="colorScale" priority="6">
      <colorScale>
        <cfvo type="min"/>
        <cfvo type="max"/>
        <color rgb="FFFF7128"/>
        <color rgb="FFFFEF9C"/>
      </colorScale>
    </cfRule>
    <cfRule type="cellIs" dxfId="892" priority="7" operator="equal">
      <formula>"Moderate"</formula>
    </cfRule>
    <cfRule type="cellIs" dxfId="891" priority="8" operator="equal">
      <formula>"Significant"</formula>
    </cfRule>
  </conditionalFormatting>
  <conditionalFormatting sqref="G17:L17">
    <cfRule type="cellIs" dxfId="890" priority="1" operator="equal">
      <formula>"Nominal"</formula>
    </cfRule>
  </conditionalFormatting>
  <conditionalFormatting sqref="G17">
    <cfRule type="colorScale" priority="2">
      <colorScale>
        <cfvo type="min"/>
        <cfvo type="max"/>
        <color rgb="FFFF7128"/>
        <color rgb="FFFFEF9C"/>
      </colorScale>
    </cfRule>
    <cfRule type="cellIs" dxfId="889" priority="3" operator="equal">
      <formula>"Moderate"</formula>
    </cfRule>
    <cfRule type="cellIs" dxfId="888" priority="4" operator="equal">
      <formula>"Significant"</formula>
    </cfRule>
  </conditionalFormatting>
  <dataValidations count="2">
    <dataValidation type="list" allowBlank="1" showInputMessage="1" showErrorMessage="1" sqref="E5" xr:uid="{00000000-0002-0000-0100-000000000000}">
      <formula1>$E$104:$E$109</formula1>
    </dataValidation>
    <dataValidation type="textLength" allowBlank="1" showInputMessage="1" showErrorMessage="1" sqref="E7:E8" xr:uid="{00000000-0002-0000-0100-000001000000}">
      <formula1>3</formula1>
      <formula2>100</formula2>
    </dataValidation>
  </dataValidations>
  <hyperlinks>
    <hyperlink ref="J2" location="GPS!B7" display="GPS" xr:uid="{00000000-0004-0000-0100-000000000000}"/>
    <hyperlink ref="L2" location="Ing!E6" display="Ing" xr:uid="{00000000-0004-0000-0100-000001000000}"/>
    <hyperlink ref="P2" location="Pkg!Print_Area" display="Pkg" xr:uid="{00000000-0004-0000-0100-000002000000}"/>
    <hyperlink ref="R2" location="Eqpmnt!Print_Titles" display="Eq" xr:uid="{00000000-0004-0000-0100-000003000000}"/>
    <hyperlink ref="T2" location="Service!Print_Area" display="Srv" xr:uid="{00000000-0004-0000-0100-000004000000}"/>
    <hyperlink ref="V2" location="Other!Print_Area" display="Oth" xr:uid="{00000000-0004-0000-0100-000005000000}"/>
    <hyperlink ref="L4" location="'1.  Prod Pkg'!C5" display="Prod" xr:uid="{00000000-0004-0000-0100-000006000000}"/>
    <hyperlink ref="N4" location="'2.  Audit Reg'!C5" display="Reg" xr:uid="{00000000-0004-0000-0100-000007000000}"/>
    <hyperlink ref="P4" location="'3.  Climate'!C5" display="Clm" xr:uid="{00000000-0004-0000-0100-000008000000}"/>
    <hyperlink ref="Q14:U14" location="'Notes  Comments'!D5" display="'Notes  Comments'!D5" xr:uid="{00000000-0004-0000-0100-000009000000}"/>
    <hyperlink ref="Q19:U19" location="'Notes  Comments'!D30" display="'Notes  Comments'!D30" xr:uid="{00000000-0004-0000-0100-00000A000000}"/>
    <hyperlink ref="Q20:U20" location="'Notes  Comments'!D53" display="'Notes  Comments'!D53" xr:uid="{00000000-0004-0000-0100-00000B000000}"/>
    <hyperlink ref="Q21:U21" location="'Notes  Comments'!D73" display="'Notes  Comments'!D73" xr:uid="{00000000-0004-0000-0100-00000C000000}"/>
    <hyperlink ref="N6" location="'Action Plan'!C5" display="Act Pln" xr:uid="{00000000-0004-0000-0100-00000D000000}"/>
    <hyperlink ref="L6" location="'Notes  Comments'!D5" display="Notes" xr:uid="{00000000-0004-0000-0100-00000E000000}"/>
    <hyperlink ref="P6" location="'History '!A3" display="Hist" xr:uid="{00000000-0004-0000-0100-00000F000000}"/>
    <hyperlink ref="Q15:U15" location="'Notes  Comments'!D5" display="'Notes  Comments'!D5" xr:uid="{00000000-0004-0000-0100-000010000000}"/>
    <hyperlink ref="Q16:U16" location="'Notes  Comments'!D5" display="'Notes  Comments'!D5" xr:uid="{00000000-0004-0000-0100-000011000000}"/>
    <hyperlink ref="Q17:U17" location="'Notes  Comments'!D5" display="'Notes  Comments'!D5" xr:uid="{00000000-0004-0000-0100-000012000000}"/>
    <hyperlink ref="N2" location="PFR!E6" display="PFR" xr:uid="{00000000-0004-0000-0100-000013000000}"/>
  </hyperlinks>
  <printOptions horizontalCentered="1" verticalCentered="1"/>
  <pageMargins left="0" right="0" top="0" bottom="0" header="0.3" footer="0.3"/>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QA133"/>
  <sheetViews>
    <sheetView zoomScale="60" zoomScaleNormal="60" workbookViewId="0">
      <pane xSplit="4" ySplit="2" topLeftCell="E3" activePane="bottomRight" state="frozen"/>
      <selection pane="topRight" activeCell="E1" sqref="E1"/>
      <selection pane="bottomLeft" activeCell="A11" sqref="A11"/>
      <selection pane="bottomRight" activeCell="E6" sqref="E6"/>
    </sheetView>
  </sheetViews>
  <sheetFormatPr defaultColWidth="9.140625" defaultRowHeight="15" x14ac:dyDescent="0.25"/>
  <cols>
    <col min="1" max="1" width="2.7109375" style="120" customWidth="1"/>
    <col min="2" max="3" width="4.7109375" style="120" customWidth="1"/>
    <col min="4" max="4" width="36.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3" width="10.7109375" style="28" customWidth="1"/>
    <col min="34" max="34" width="22.7109375" style="28" customWidth="1"/>
    <col min="35" max="35" width="16.7109375" style="28" customWidth="1"/>
    <col min="36" max="36" width="1.7109375" style="120" customWidth="1"/>
    <col min="37" max="37" width="23" style="120" bestFit="1" customWidth="1"/>
    <col min="38" max="38" width="2.7109375" style="120" customWidth="1"/>
    <col min="39" max="39" width="9.140625" style="120" hidden="1" customWidth="1"/>
    <col min="40" max="40" width="16.85546875" style="120" hidden="1" customWidth="1"/>
    <col min="41" max="41" width="9.140625" style="120" hidden="1" customWidth="1"/>
    <col min="42" max="42" width="13.7109375" style="120" hidden="1" customWidth="1"/>
    <col min="43" max="43" width="9.140625" style="120" hidden="1" customWidth="1"/>
    <col min="44" max="44" width="33" style="120" hidden="1" customWidth="1"/>
    <col min="45" max="45" width="16" style="120" hidden="1" customWidth="1"/>
    <col min="46" max="50" width="8.7109375" style="120" hidden="1" customWidth="1"/>
    <col min="51" max="54" width="18.7109375" style="120" hidden="1" customWidth="1"/>
    <col min="55" max="55" width="14.7109375" style="120" hidden="1" customWidth="1"/>
    <col min="56" max="56" width="25.5703125" style="120" hidden="1" customWidth="1"/>
    <col min="57" max="57" width="27.5703125" style="120" hidden="1" customWidth="1"/>
    <col min="58" max="58" width="8.7109375" style="120" hidden="1" customWidth="1"/>
    <col min="59" max="60" width="14.7109375" style="120" hidden="1" customWidth="1"/>
    <col min="61" max="62" width="9.140625" style="120" hidden="1" customWidth="1"/>
    <col min="63" max="63" width="11.7109375" style="120" hidden="1" customWidth="1"/>
    <col min="64" max="104" width="9.140625" style="120" hidden="1" customWidth="1"/>
    <col min="105" max="168" width="9.140625" style="120" customWidth="1"/>
    <col min="169" max="16384" width="9.140625" style="120"/>
  </cols>
  <sheetData>
    <row r="1" spans="1:443" ht="15.75" customHeight="1" x14ac:dyDescent="0.25">
      <c r="A1" s="41"/>
      <c r="B1" s="39"/>
      <c r="C1" s="39"/>
      <c r="D1" s="39"/>
      <c r="E1" s="39"/>
      <c r="F1" s="39"/>
      <c r="G1" s="39"/>
      <c r="H1" s="39"/>
      <c r="I1" s="39"/>
      <c r="J1" s="39"/>
      <c r="K1" s="39"/>
      <c r="L1" s="39"/>
      <c r="M1" s="39" t="s">
        <v>359</v>
      </c>
      <c r="N1" s="39"/>
      <c r="O1" s="39"/>
      <c r="P1" s="39"/>
      <c r="Q1" s="39"/>
      <c r="R1" s="39"/>
      <c r="S1" s="39"/>
      <c r="T1" s="39"/>
      <c r="U1" s="40"/>
      <c r="V1" s="40"/>
      <c r="W1" s="40"/>
      <c r="X1" s="40"/>
      <c r="Y1" s="40"/>
      <c r="Z1" s="40"/>
      <c r="AA1" s="40"/>
      <c r="AB1" s="40"/>
      <c r="AC1" s="40"/>
      <c r="AD1" s="39"/>
      <c r="AE1" s="39"/>
      <c r="AF1" s="39"/>
      <c r="AG1" s="39"/>
      <c r="AH1" s="39"/>
      <c r="AI1" s="39"/>
      <c r="AJ1" s="41"/>
      <c r="AK1" s="39"/>
      <c r="AL1" s="41"/>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row>
    <row r="2" spans="1:443" s="2" customFormat="1" ht="59.25" customHeight="1" x14ac:dyDescent="0.25">
      <c r="A2" s="43"/>
      <c r="B2" s="587"/>
      <c r="C2" s="588"/>
      <c r="D2" s="643" t="s">
        <v>48</v>
      </c>
      <c r="E2" s="588"/>
      <c r="F2" s="375"/>
      <c r="G2" s="90"/>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372</v>
      </c>
      <c r="AE2" s="794"/>
      <c r="AF2" s="794"/>
      <c r="AG2" s="794"/>
      <c r="AH2" s="794"/>
      <c r="AI2" s="794"/>
      <c r="AJ2" s="43"/>
      <c r="AK2" s="374"/>
      <c r="AL2" s="43"/>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9"/>
      <c r="BO2" s="29"/>
      <c r="BP2" s="29"/>
      <c r="BQ2" s="80" t="s">
        <v>153</v>
      </c>
      <c r="BR2" s="80" t="s">
        <v>158</v>
      </c>
      <c r="BS2" s="80" t="s">
        <v>159</v>
      </c>
      <c r="BT2" s="80" t="s">
        <v>160</v>
      </c>
      <c r="BU2" s="80" t="s">
        <v>153</v>
      </c>
      <c r="BV2" s="80" t="s">
        <v>158</v>
      </c>
      <c r="BW2" s="80" t="s">
        <v>159</v>
      </c>
      <c r="BX2" s="80" t="s">
        <v>160</v>
      </c>
      <c r="BY2" s="80" t="s">
        <v>153</v>
      </c>
      <c r="BZ2" s="80" t="s">
        <v>158</v>
      </c>
      <c r="CA2" s="80" t="s">
        <v>159</v>
      </c>
      <c r="CB2" s="80" t="s">
        <v>160</v>
      </c>
      <c r="CC2" s="80" t="s">
        <v>153</v>
      </c>
      <c r="CD2" s="80" t="s">
        <v>158</v>
      </c>
      <c r="CE2" s="80" t="s">
        <v>159</v>
      </c>
      <c r="CF2" s="80" t="s">
        <v>160</v>
      </c>
      <c r="CG2" s="29"/>
      <c r="CH2" s="29"/>
      <c r="CI2" s="29"/>
      <c r="CJ2" s="29"/>
      <c r="CK2" s="29"/>
      <c r="CL2" s="29"/>
      <c r="CM2" s="29"/>
      <c r="CN2" s="29"/>
      <c r="CO2" s="29"/>
      <c r="CP2" s="29"/>
      <c r="CQ2" s="29"/>
      <c r="CR2" s="29"/>
      <c r="CS2" s="29"/>
      <c r="CT2" s="29"/>
      <c r="CU2" s="29"/>
      <c r="CV2" s="29"/>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c r="KM2" s="256"/>
      <c r="KN2" s="256"/>
      <c r="KO2" s="256"/>
      <c r="KP2" s="256"/>
      <c r="KQ2" s="256"/>
      <c r="KR2" s="256"/>
      <c r="KS2" s="256"/>
      <c r="KT2" s="256"/>
      <c r="KU2" s="256"/>
      <c r="KV2" s="256"/>
      <c r="KW2" s="256"/>
      <c r="KX2" s="256"/>
      <c r="KY2" s="256"/>
      <c r="KZ2" s="256"/>
      <c r="LA2" s="256"/>
      <c r="LB2" s="256"/>
      <c r="LC2" s="256"/>
      <c r="LD2" s="256"/>
      <c r="LE2" s="256"/>
      <c r="LF2" s="256"/>
      <c r="LG2" s="256"/>
      <c r="LH2" s="256"/>
      <c r="LI2" s="256"/>
      <c r="LJ2" s="256"/>
      <c r="LK2" s="256"/>
      <c r="LL2" s="256"/>
      <c r="LM2" s="256"/>
      <c r="LN2" s="256"/>
      <c r="LO2" s="256"/>
      <c r="LP2" s="256"/>
      <c r="LQ2" s="256"/>
      <c r="LR2" s="256"/>
      <c r="LS2" s="256"/>
      <c r="LT2" s="256"/>
      <c r="LU2" s="256"/>
      <c r="LV2" s="256"/>
      <c r="LW2" s="256"/>
      <c r="LX2" s="256"/>
      <c r="LY2" s="256"/>
      <c r="LZ2" s="256"/>
      <c r="MA2" s="256"/>
      <c r="MB2" s="256"/>
      <c r="MC2" s="256"/>
      <c r="MD2" s="256"/>
      <c r="ME2" s="256"/>
      <c r="MF2" s="256"/>
      <c r="MG2" s="256"/>
      <c r="MH2" s="256"/>
      <c r="MI2" s="256"/>
      <c r="MJ2" s="256"/>
      <c r="MK2" s="256"/>
      <c r="ML2" s="256"/>
      <c r="MM2" s="256"/>
      <c r="MN2" s="256"/>
      <c r="MO2" s="256"/>
      <c r="MP2" s="256"/>
      <c r="MQ2" s="256"/>
      <c r="MR2" s="256"/>
      <c r="MS2" s="256"/>
      <c r="MT2" s="256"/>
      <c r="MU2" s="256"/>
      <c r="MV2" s="256"/>
      <c r="MW2" s="256"/>
      <c r="MX2" s="256"/>
      <c r="MY2" s="256"/>
      <c r="MZ2" s="256"/>
      <c r="NA2" s="256"/>
      <c r="NB2" s="256"/>
      <c r="NC2" s="256"/>
      <c r="ND2" s="256"/>
      <c r="NE2" s="256"/>
      <c r="NF2" s="256"/>
      <c r="NG2" s="256"/>
      <c r="NH2" s="256"/>
      <c r="NI2" s="256"/>
      <c r="NJ2" s="256"/>
      <c r="NK2" s="256"/>
      <c r="NL2" s="256"/>
      <c r="NM2" s="256"/>
      <c r="NN2" s="256"/>
      <c r="NO2" s="256"/>
      <c r="NP2" s="256"/>
      <c r="NQ2" s="256"/>
      <c r="NR2" s="256"/>
      <c r="NS2" s="256"/>
      <c r="NT2" s="256"/>
      <c r="NU2" s="256"/>
      <c r="NV2" s="256"/>
      <c r="NW2" s="256"/>
      <c r="NX2" s="256"/>
      <c r="NY2" s="256"/>
      <c r="NZ2" s="256"/>
      <c r="OA2" s="256"/>
      <c r="OB2" s="256"/>
      <c r="OC2" s="256"/>
      <c r="OD2" s="256"/>
      <c r="OE2" s="256"/>
      <c r="OF2" s="256"/>
      <c r="OG2" s="256"/>
      <c r="OH2" s="256"/>
      <c r="OI2" s="256"/>
      <c r="OJ2" s="256"/>
      <c r="OK2" s="256"/>
      <c r="OL2" s="256"/>
      <c r="OM2" s="256"/>
      <c r="ON2" s="256"/>
      <c r="OO2" s="256"/>
      <c r="OP2" s="256"/>
      <c r="OQ2" s="256"/>
      <c r="OR2" s="256"/>
      <c r="OS2" s="256"/>
      <c r="OT2" s="256"/>
      <c r="OU2" s="256"/>
      <c r="OV2" s="256"/>
      <c r="OW2" s="256"/>
      <c r="OX2" s="256"/>
      <c r="OY2" s="256"/>
      <c r="OZ2" s="256"/>
      <c r="PA2" s="256"/>
      <c r="PB2" s="256"/>
      <c r="PC2" s="256"/>
      <c r="PD2" s="256"/>
      <c r="PE2" s="256"/>
      <c r="PF2" s="256"/>
      <c r="PG2" s="256"/>
      <c r="PH2" s="256"/>
      <c r="PI2" s="256"/>
      <c r="PJ2" s="256"/>
      <c r="PK2" s="256"/>
      <c r="PL2" s="256"/>
      <c r="PM2" s="256"/>
      <c r="PN2" s="256"/>
      <c r="PO2" s="256"/>
      <c r="PP2" s="256"/>
      <c r="PQ2" s="256"/>
      <c r="PR2" s="256"/>
      <c r="PS2" s="256"/>
      <c r="PT2" s="256"/>
      <c r="PU2" s="256"/>
      <c r="PV2" s="256"/>
      <c r="PW2" s="256"/>
      <c r="PX2" s="256"/>
      <c r="PY2" s="256"/>
      <c r="PZ2" s="256"/>
      <c r="QA2" s="256"/>
    </row>
    <row r="3" spans="1:443" s="2" customFormat="1" ht="59.25" customHeight="1" x14ac:dyDescent="0.25">
      <c r="A3" s="43"/>
      <c r="B3" s="408"/>
      <c r="C3" s="409"/>
      <c r="D3" s="642" t="str">
        <f>IF(D2='Dash Board'!E5,'Dash Board'!E6,"Not Applicable")</f>
        <v>Raw Milk</v>
      </c>
      <c r="E3" s="559"/>
      <c r="F3" s="375"/>
      <c r="G3" s="90"/>
      <c r="H3" s="375"/>
      <c r="I3" s="375"/>
      <c r="J3" s="375"/>
      <c r="K3" s="375"/>
      <c r="L3" s="406"/>
      <c r="M3" s="42"/>
      <c r="N3" s="43"/>
      <c r="O3" s="43"/>
      <c r="P3" s="43"/>
      <c r="Q3" s="43"/>
      <c r="R3" s="43"/>
      <c r="S3" s="43"/>
      <c r="T3" s="407"/>
      <c r="U3" s="372">
        <f>IF($AG$6&lt;=$AN$6,1,0)</f>
        <v>1</v>
      </c>
      <c r="V3" s="372">
        <f>IF($AG$7&lt;=$AN$7,1,0)</f>
        <v>1</v>
      </c>
      <c r="W3" s="372">
        <f>IF($AG$8=$AN$8,3,0)</f>
        <v>0</v>
      </c>
      <c r="X3" s="372">
        <f>(MAX(U3:V3)+W3)</f>
        <v>1</v>
      </c>
      <c r="Y3" s="372" t="str">
        <f>IF(X3=0,3," ")</f>
        <v xml:space="preserve"> </v>
      </c>
      <c r="Z3" s="372">
        <f>IF(X3=1,2," ")</f>
        <v>2</v>
      </c>
      <c r="AA3" s="372" t="str">
        <f>IF(X3=3,1," ")</f>
        <v xml:space="preserve"> </v>
      </c>
      <c r="AB3" s="372" t="str">
        <f>IF(X3=4,0," ")</f>
        <v xml:space="preserve"> </v>
      </c>
      <c r="AC3" s="417">
        <f>MAX(Y3:AB3)</f>
        <v>2</v>
      </c>
      <c r="AD3" s="375"/>
      <c r="AE3" s="375"/>
      <c r="AF3" s="375"/>
      <c r="AG3" s="375"/>
      <c r="AH3" s="375"/>
      <c r="AI3" s="375"/>
      <c r="AJ3" s="43"/>
      <c r="AK3" s="631" t="s">
        <v>225</v>
      </c>
      <c r="AL3" s="43"/>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9"/>
      <c r="BO3" s="29"/>
      <c r="BP3" s="29"/>
      <c r="BQ3" s="619">
        <v>3</v>
      </c>
      <c r="BR3" s="619">
        <v>2</v>
      </c>
      <c r="BS3" s="619">
        <v>1</v>
      </c>
      <c r="BT3" s="619">
        <v>0</v>
      </c>
      <c r="BU3" s="622">
        <v>3</v>
      </c>
      <c r="BV3" s="622">
        <v>2</v>
      </c>
      <c r="BW3" s="622">
        <v>1</v>
      </c>
      <c r="BX3" s="622">
        <v>0</v>
      </c>
      <c r="BY3" s="619">
        <v>3</v>
      </c>
      <c r="BZ3" s="619">
        <v>2</v>
      </c>
      <c r="CA3" s="619">
        <v>1</v>
      </c>
      <c r="CB3" s="619">
        <v>0</v>
      </c>
      <c r="CC3" s="622">
        <v>3</v>
      </c>
      <c r="CD3" s="622">
        <v>2</v>
      </c>
      <c r="CE3" s="622">
        <v>1</v>
      </c>
      <c r="CF3" s="622">
        <v>0</v>
      </c>
      <c r="CG3" s="29"/>
      <c r="CH3" s="29"/>
      <c r="CI3" s="29"/>
      <c r="CJ3" s="29"/>
      <c r="CK3" s="29"/>
      <c r="CL3" s="29"/>
      <c r="CM3" s="29"/>
      <c r="CN3" s="29"/>
      <c r="CO3" s="29"/>
      <c r="CP3" s="29"/>
      <c r="CQ3" s="29"/>
      <c r="CR3" s="29"/>
      <c r="CS3" s="29"/>
      <c r="CT3" s="29"/>
      <c r="CU3" s="29"/>
      <c r="CV3" s="29"/>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c r="KK3" s="256"/>
      <c r="KL3" s="256"/>
      <c r="KM3" s="256"/>
      <c r="KN3" s="256"/>
      <c r="KO3" s="256"/>
      <c r="KP3" s="256"/>
      <c r="KQ3" s="256"/>
      <c r="KR3" s="256"/>
      <c r="KS3" s="256"/>
      <c r="KT3" s="256"/>
      <c r="KU3" s="256"/>
      <c r="KV3" s="256"/>
      <c r="KW3" s="256"/>
      <c r="KX3" s="256"/>
      <c r="KY3" s="256"/>
      <c r="KZ3" s="256"/>
      <c r="LA3" s="256"/>
      <c r="LB3" s="256"/>
      <c r="LC3" s="256"/>
      <c r="LD3" s="256"/>
      <c r="LE3" s="256"/>
      <c r="LF3" s="256"/>
      <c r="LG3" s="256"/>
      <c r="LH3" s="256"/>
      <c r="LI3" s="256"/>
      <c r="LJ3" s="256"/>
      <c r="LK3" s="256"/>
      <c r="LL3" s="256"/>
      <c r="LM3" s="256"/>
      <c r="LN3" s="256"/>
      <c r="LO3" s="256"/>
      <c r="LP3" s="256"/>
      <c r="LQ3" s="256"/>
      <c r="LR3" s="256"/>
      <c r="LS3" s="256"/>
      <c r="LT3" s="256"/>
      <c r="LU3" s="256"/>
      <c r="LV3" s="256"/>
      <c r="LW3" s="256"/>
      <c r="LX3" s="256"/>
      <c r="LY3" s="256"/>
      <c r="LZ3" s="256"/>
      <c r="MA3" s="256"/>
      <c r="MB3" s="256"/>
      <c r="MC3" s="256"/>
      <c r="MD3" s="256"/>
      <c r="ME3" s="256"/>
      <c r="MF3" s="256"/>
      <c r="MG3" s="256"/>
      <c r="MH3" s="256"/>
      <c r="MI3" s="256"/>
      <c r="MJ3" s="256"/>
      <c r="MK3" s="256"/>
      <c r="ML3" s="256"/>
      <c r="MM3" s="256"/>
      <c r="MN3" s="256"/>
      <c r="MO3" s="256"/>
      <c r="MP3" s="256"/>
      <c r="MQ3" s="256"/>
      <c r="MR3" s="256"/>
      <c r="MS3" s="256"/>
      <c r="MT3" s="256"/>
      <c r="MU3" s="256"/>
      <c r="MV3" s="256"/>
      <c r="MW3" s="256"/>
      <c r="MX3" s="256"/>
      <c r="MY3" s="256"/>
      <c r="MZ3" s="256"/>
      <c r="NA3" s="256"/>
      <c r="NB3" s="256"/>
      <c r="NC3" s="256"/>
      <c r="ND3" s="256"/>
      <c r="NE3" s="256"/>
      <c r="NF3" s="256"/>
      <c r="NG3" s="256"/>
      <c r="NH3" s="256"/>
      <c r="NI3" s="256"/>
      <c r="NJ3" s="256"/>
      <c r="NK3" s="256"/>
      <c r="NL3" s="256"/>
      <c r="NM3" s="256"/>
      <c r="NN3" s="256"/>
      <c r="NO3" s="256"/>
      <c r="NP3" s="256"/>
      <c r="NQ3" s="256"/>
      <c r="NR3" s="256"/>
      <c r="NS3" s="256"/>
      <c r="NT3" s="256"/>
      <c r="NU3" s="256"/>
      <c r="NV3" s="256"/>
      <c r="NW3" s="256"/>
      <c r="NX3" s="256"/>
      <c r="NY3" s="256"/>
      <c r="NZ3" s="256"/>
      <c r="OA3" s="256"/>
      <c r="OB3" s="256"/>
      <c r="OC3" s="256"/>
      <c r="OD3" s="256"/>
      <c r="OE3" s="256"/>
      <c r="OF3" s="256"/>
      <c r="OG3" s="256"/>
      <c r="OH3" s="256"/>
      <c r="OI3" s="256"/>
      <c r="OJ3" s="256"/>
      <c r="OK3" s="256"/>
      <c r="OL3" s="256"/>
      <c r="OM3" s="256"/>
      <c r="ON3" s="256"/>
      <c r="OO3" s="256"/>
      <c r="OP3" s="256"/>
      <c r="OQ3" s="256"/>
      <c r="OR3" s="256"/>
      <c r="OS3" s="256"/>
      <c r="OT3" s="256"/>
      <c r="OU3" s="256"/>
      <c r="OV3" s="256"/>
      <c r="OW3" s="256"/>
      <c r="OX3" s="256"/>
      <c r="OY3" s="256"/>
      <c r="OZ3" s="256"/>
      <c r="PA3" s="256"/>
      <c r="PB3" s="256"/>
      <c r="PC3" s="256"/>
      <c r="PD3" s="256"/>
      <c r="PE3" s="256"/>
      <c r="PF3" s="256"/>
      <c r="PG3" s="256"/>
      <c r="PH3" s="256"/>
      <c r="PI3" s="256"/>
      <c r="PJ3" s="256"/>
      <c r="PK3" s="256"/>
      <c r="PL3" s="256"/>
      <c r="PM3" s="256"/>
      <c r="PN3" s="256"/>
      <c r="PO3" s="256"/>
      <c r="PP3" s="256"/>
      <c r="PQ3" s="256"/>
      <c r="PR3" s="256"/>
      <c r="PS3" s="256"/>
      <c r="PT3" s="256"/>
      <c r="PU3" s="256"/>
      <c r="PV3" s="256"/>
      <c r="PW3" s="256"/>
      <c r="PX3" s="256"/>
      <c r="PY3" s="256"/>
      <c r="PZ3" s="256"/>
      <c r="QA3" s="256"/>
    </row>
    <row r="4" spans="1:443" s="17" customFormat="1" ht="32.1" customHeight="1" x14ac:dyDescent="0.25">
      <c r="A4" s="46"/>
      <c r="B4" s="389"/>
      <c r="C4" s="794"/>
      <c r="D4" s="794"/>
      <c r="E4" s="874" t="s">
        <v>116</v>
      </c>
      <c r="F4" s="874"/>
      <c r="G4" s="90"/>
      <c r="H4" s="569"/>
      <c r="I4" s="569"/>
      <c r="J4" s="569"/>
      <c r="K4" s="569"/>
      <c r="L4" s="608"/>
      <c r="M4" s="44"/>
      <c r="N4" s="43"/>
      <c r="O4" s="43"/>
      <c r="P4" s="43"/>
      <c r="Q4" s="43"/>
      <c r="R4" s="43"/>
      <c r="S4" s="43"/>
      <c r="T4" s="411"/>
      <c r="U4" s="404"/>
      <c r="V4" s="75" t="s">
        <v>130</v>
      </c>
      <c r="W4" s="81" t="s">
        <v>157</v>
      </c>
      <c r="X4" s="84" t="s">
        <v>8</v>
      </c>
      <c r="Y4" s="84" t="s">
        <v>8</v>
      </c>
      <c r="Z4" s="84" t="s">
        <v>8</v>
      </c>
      <c r="AA4" s="87" t="s">
        <v>49</v>
      </c>
      <c r="AB4" s="87" t="s">
        <v>49</v>
      </c>
      <c r="AC4" s="430"/>
      <c r="AD4" s="798"/>
      <c r="AE4" s="798"/>
      <c r="AF4" s="798"/>
      <c r="AG4" s="798"/>
      <c r="AH4" s="798"/>
      <c r="AI4" s="798"/>
      <c r="AJ4" s="46"/>
      <c r="AK4" s="632" t="s">
        <v>198</v>
      </c>
      <c r="AL4" s="46"/>
      <c r="AM4" s="257"/>
      <c r="AN4" s="257"/>
      <c r="AO4" s="257"/>
      <c r="AP4" s="257"/>
      <c r="AQ4" s="257"/>
      <c r="AR4" s="257"/>
      <c r="AS4" s="257"/>
      <c r="AT4" s="257"/>
      <c r="AU4" s="257"/>
      <c r="AV4" s="257"/>
      <c r="AW4" s="257"/>
      <c r="AX4" s="257"/>
      <c r="AY4" s="256"/>
      <c r="AZ4" s="256"/>
      <c r="BA4" s="257"/>
      <c r="BB4" s="257"/>
      <c r="BC4" s="257"/>
      <c r="BD4" s="257"/>
      <c r="BE4" s="257"/>
      <c r="BF4" s="257"/>
      <c r="BG4" s="257"/>
      <c r="BH4" s="257"/>
      <c r="BI4" s="257"/>
      <c r="BJ4" s="257"/>
      <c r="BK4" s="257"/>
      <c r="BL4" s="257"/>
      <c r="BM4" s="257"/>
      <c r="BN4" s="29"/>
      <c r="BO4" s="29"/>
      <c r="BP4" s="29"/>
      <c r="BQ4" s="517">
        <v>0</v>
      </c>
      <c r="BR4" s="517">
        <v>0</v>
      </c>
      <c r="BS4" s="517">
        <v>0</v>
      </c>
      <c r="BT4" s="517">
        <v>0</v>
      </c>
      <c r="BU4" s="623">
        <v>1</v>
      </c>
      <c r="BV4" s="623">
        <v>1</v>
      </c>
      <c r="BW4" s="623">
        <v>1</v>
      </c>
      <c r="BX4" s="623">
        <v>1</v>
      </c>
      <c r="BY4" s="517">
        <v>2</v>
      </c>
      <c r="BZ4" s="517">
        <v>2</v>
      </c>
      <c r="CA4" s="517">
        <v>2</v>
      </c>
      <c r="CB4" s="517">
        <v>2</v>
      </c>
      <c r="CC4" s="623">
        <v>3</v>
      </c>
      <c r="CD4" s="623">
        <v>3</v>
      </c>
      <c r="CE4" s="623">
        <v>3</v>
      </c>
      <c r="CF4" s="623">
        <v>3</v>
      </c>
      <c r="CG4" s="29"/>
      <c r="CH4" s="29"/>
      <c r="CI4" s="517">
        <v>0</v>
      </c>
      <c r="CJ4" s="517">
        <v>1</v>
      </c>
      <c r="CK4" s="517">
        <v>2</v>
      </c>
      <c r="CL4" s="517">
        <v>3</v>
      </c>
      <c r="CM4" s="517">
        <v>4</v>
      </c>
      <c r="CN4" s="517">
        <v>5</v>
      </c>
      <c r="CO4" s="517">
        <v>6</v>
      </c>
      <c r="CP4" s="29"/>
      <c r="CQ4" s="29"/>
      <c r="CR4" s="29"/>
      <c r="CS4" s="29"/>
      <c r="CT4" s="29"/>
      <c r="CU4" s="29"/>
      <c r="CV4" s="29"/>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7"/>
      <c r="FG4" s="257"/>
      <c r="FH4" s="257"/>
      <c r="FI4" s="257"/>
      <c r="FJ4" s="257"/>
      <c r="FK4" s="257"/>
      <c r="FL4" s="257"/>
      <c r="FM4" s="257"/>
      <c r="FN4" s="257"/>
      <c r="FO4" s="257"/>
      <c r="FP4" s="257"/>
      <c r="FQ4" s="257"/>
      <c r="FR4" s="257"/>
      <c r="FS4" s="257"/>
      <c r="FT4" s="257"/>
      <c r="FU4" s="257"/>
      <c r="FV4" s="257"/>
      <c r="FW4" s="257"/>
      <c r="FX4" s="257"/>
      <c r="FY4" s="257"/>
      <c r="FZ4" s="257"/>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257"/>
      <c r="GZ4" s="257"/>
      <c r="HA4" s="257"/>
      <c r="HB4" s="257"/>
      <c r="HC4" s="257"/>
      <c r="HD4" s="257"/>
      <c r="HE4" s="257"/>
      <c r="HF4" s="257"/>
      <c r="HG4" s="257"/>
      <c r="HH4" s="257"/>
      <c r="HI4" s="257"/>
      <c r="HJ4" s="257"/>
      <c r="HK4" s="257"/>
      <c r="HL4" s="257"/>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257"/>
      <c r="IL4" s="257"/>
      <c r="IM4" s="257"/>
      <c r="IN4" s="257"/>
      <c r="IO4" s="257"/>
      <c r="IP4" s="257"/>
      <c r="IQ4" s="257"/>
      <c r="IR4" s="257"/>
      <c r="IS4" s="257"/>
      <c r="IT4" s="257"/>
      <c r="IU4" s="257"/>
      <c r="IV4" s="257"/>
      <c r="IW4" s="257"/>
      <c r="IX4" s="257"/>
      <c r="IY4" s="257"/>
      <c r="IZ4" s="257"/>
      <c r="JA4" s="257"/>
      <c r="JB4" s="257"/>
      <c r="JC4" s="257"/>
      <c r="JD4" s="257"/>
      <c r="JE4" s="257"/>
      <c r="JF4" s="257"/>
      <c r="JG4" s="257"/>
      <c r="JH4" s="257"/>
      <c r="JI4" s="257"/>
      <c r="JJ4" s="257"/>
      <c r="JK4" s="257"/>
      <c r="JL4" s="257"/>
      <c r="JM4" s="257"/>
      <c r="JN4" s="257"/>
      <c r="JO4" s="257"/>
      <c r="JP4" s="257"/>
      <c r="JQ4" s="257"/>
      <c r="JR4" s="257"/>
      <c r="JS4" s="257"/>
      <c r="JT4" s="257"/>
      <c r="JU4" s="257"/>
      <c r="JV4" s="257"/>
      <c r="JW4" s="257"/>
      <c r="JX4" s="257"/>
      <c r="JY4" s="257"/>
      <c r="JZ4" s="257"/>
      <c r="KA4" s="257"/>
      <c r="KB4" s="257"/>
      <c r="KC4" s="257"/>
      <c r="KD4" s="257"/>
      <c r="KE4" s="257"/>
      <c r="KF4" s="257"/>
      <c r="KG4" s="257"/>
      <c r="KH4" s="257"/>
      <c r="KI4" s="257"/>
      <c r="KJ4" s="257"/>
      <c r="KK4" s="257"/>
      <c r="KL4" s="257"/>
      <c r="KM4" s="257"/>
      <c r="KN4" s="257"/>
      <c r="KO4" s="257"/>
      <c r="KP4" s="257"/>
      <c r="KQ4" s="257"/>
      <c r="KR4" s="257"/>
      <c r="KS4" s="257"/>
      <c r="KT4" s="257"/>
      <c r="KU4" s="257"/>
      <c r="KV4" s="257"/>
      <c r="KW4" s="257"/>
      <c r="KX4" s="257"/>
      <c r="KY4" s="257"/>
      <c r="KZ4" s="257"/>
      <c r="LA4" s="257"/>
      <c r="LB4" s="257"/>
      <c r="LC4" s="257"/>
      <c r="LD4" s="257"/>
      <c r="LE4" s="257"/>
      <c r="LF4" s="257"/>
      <c r="LG4" s="257"/>
      <c r="LH4" s="257"/>
      <c r="LI4" s="257"/>
      <c r="LJ4" s="257"/>
      <c r="LK4" s="257"/>
      <c r="LL4" s="257"/>
      <c r="LM4" s="257"/>
      <c r="LN4" s="257"/>
      <c r="LO4" s="257"/>
      <c r="LP4" s="257"/>
      <c r="LQ4" s="257"/>
      <c r="LR4" s="257"/>
      <c r="LS4" s="257"/>
      <c r="LT4" s="257"/>
      <c r="LU4" s="257"/>
      <c r="LV4" s="257"/>
      <c r="LW4" s="257"/>
      <c r="LX4" s="257"/>
      <c r="LY4" s="257"/>
      <c r="LZ4" s="257"/>
      <c r="MA4" s="257"/>
      <c r="MB4" s="257"/>
      <c r="MC4" s="257"/>
      <c r="MD4" s="257"/>
      <c r="ME4" s="257"/>
      <c r="MF4" s="257"/>
      <c r="MG4" s="257"/>
      <c r="MH4" s="257"/>
      <c r="MI4" s="257"/>
      <c r="MJ4" s="257"/>
      <c r="MK4" s="257"/>
      <c r="ML4" s="257"/>
      <c r="MM4" s="257"/>
      <c r="MN4" s="257"/>
      <c r="MO4" s="257"/>
      <c r="MP4" s="257"/>
      <c r="MQ4" s="257"/>
      <c r="MR4" s="257"/>
      <c r="MS4" s="257"/>
      <c r="MT4" s="257"/>
      <c r="MU4" s="257"/>
      <c r="MV4" s="257"/>
      <c r="MW4" s="257"/>
      <c r="MX4" s="257"/>
      <c r="MY4" s="257"/>
      <c r="MZ4" s="257"/>
      <c r="NA4" s="257"/>
      <c r="NB4" s="257"/>
      <c r="NC4" s="257"/>
      <c r="ND4" s="257"/>
      <c r="NE4" s="257"/>
      <c r="NF4" s="257"/>
      <c r="NG4" s="257"/>
      <c r="NH4" s="257"/>
      <c r="NI4" s="257"/>
      <c r="NJ4" s="257"/>
      <c r="NK4" s="257"/>
      <c r="NL4" s="257"/>
      <c r="NM4" s="257"/>
      <c r="NN4" s="257"/>
      <c r="NO4" s="257"/>
      <c r="NP4" s="257"/>
      <c r="NQ4" s="257"/>
      <c r="NR4" s="257"/>
      <c r="NS4" s="257"/>
      <c r="NT4" s="257"/>
      <c r="NU4" s="257"/>
      <c r="NV4" s="257"/>
      <c r="NW4" s="257"/>
      <c r="NX4" s="257"/>
      <c r="NY4" s="257"/>
      <c r="NZ4" s="257"/>
      <c r="OA4" s="257"/>
      <c r="OB4" s="257"/>
      <c r="OC4" s="257"/>
      <c r="OD4" s="257"/>
      <c r="OE4" s="257"/>
      <c r="OF4" s="257"/>
      <c r="OG4" s="257"/>
      <c r="OH4" s="257"/>
      <c r="OI4" s="257"/>
      <c r="OJ4" s="257"/>
      <c r="OK4" s="257"/>
      <c r="OL4" s="257"/>
      <c r="OM4" s="257"/>
      <c r="ON4" s="257"/>
      <c r="OO4" s="257"/>
      <c r="OP4" s="257"/>
      <c r="OQ4" s="257"/>
      <c r="OR4" s="257"/>
      <c r="OS4" s="257"/>
      <c r="OT4" s="257"/>
      <c r="OU4" s="257"/>
      <c r="OV4" s="257"/>
      <c r="OW4" s="257"/>
      <c r="OX4" s="257"/>
      <c r="OY4" s="257"/>
      <c r="OZ4" s="257"/>
      <c r="PA4" s="257"/>
      <c r="PB4" s="257"/>
      <c r="PC4" s="257"/>
      <c r="PD4" s="257"/>
      <c r="PE4" s="257"/>
      <c r="PF4" s="257"/>
      <c r="PG4" s="257"/>
      <c r="PH4" s="257"/>
      <c r="PI4" s="257"/>
      <c r="PJ4" s="257"/>
      <c r="PK4" s="257"/>
      <c r="PL4" s="257"/>
      <c r="PM4" s="257"/>
      <c r="PN4" s="257"/>
      <c r="PO4" s="257"/>
      <c r="PP4" s="257"/>
      <c r="PQ4" s="257"/>
      <c r="PR4" s="257"/>
      <c r="PS4" s="257"/>
      <c r="PT4" s="257"/>
      <c r="PU4" s="257"/>
      <c r="PV4" s="257"/>
      <c r="PW4" s="257"/>
      <c r="PX4" s="257"/>
      <c r="PY4" s="257"/>
      <c r="PZ4" s="257"/>
      <c r="QA4" s="257"/>
    </row>
    <row r="5" spans="1:443" s="17" customFormat="1" ht="135"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",LOOKUP(K5,$B$95:$B$101,$H$95:$H$101))</f>
        <v>I</v>
      </c>
      <c r="O5" s="47" t="s">
        <v>57</v>
      </c>
      <c r="P5" s="47" t="s">
        <v>56</v>
      </c>
      <c r="Q5" s="47" t="s">
        <v>154</v>
      </c>
      <c r="R5" s="380" t="s">
        <v>313</v>
      </c>
      <c r="S5" s="380"/>
      <c r="T5" s="414"/>
      <c r="U5" s="376" t="s">
        <v>313</v>
      </c>
      <c r="V5" s="354">
        <v>0</v>
      </c>
      <c r="W5" s="354">
        <v>1</v>
      </c>
      <c r="X5" s="354">
        <v>2</v>
      </c>
      <c r="Y5" s="354">
        <v>3</v>
      </c>
      <c r="Z5" s="354">
        <v>4</v>
      </c>
      <c r="AA5" s="354">
        <v>5</v>
      </c>
      <c r="AB5" s="354">
        <v>6</v>
      </c>
      <c r="AC5" s="425" t="s">
        <v>41</v>
      </c>
      <c r="AD5" s="805" t="s">
        <v>293</v>
      </c>
      <c r="AE5" s="805"/>
      <c r="AF5" s="805"/>
      <c r="AG5" s="805"/>
      <c r="AH5" s="805"/>
      <c r="AI5" s="806"/>
      <c r="AJ5" s="46"/>
      <c r="AK5" s="633" t="s">
        <v>145</v>
      </c>
      <c r="AL5" s="46"/>
      <c r="AM5" s="257"/>
      <c r="AN5" s="257"/>
      <c r="AO5" s="257"/>
      <c r="AP5" s="257"/>
      <c r="AQ5" s="257"/>
      <c r="AR5" s="257"/>
      <c r="AS5" s="257"/>
      <c r="AT5" s="257"/>
      <c r="AU5" s="257"/>
      <c r="AV5" s="257"/>
      <c r="AW5" s="257"/>
      <c r="AX5" s="257"/>
      <c r="AY5" s="356">
        <v>1</v>
      </c>
      <c r="AZ5" s="356">
        <v>2</v>
      </c>
      <c r="BA5" s="356">
        <v>3</v>
      </c>
      <c r="BB5" s="356">
        <v>4</v>
      </c>
      <c r="BC5" s="257"/>
      <c r="BD5" s="257"/>
      <c r="BE5" s="257"/>
      <c r="BF5" s="257"/>
      <c r="BG5" s="257"/>
      <c r="BH5" s="257"/>
      <c r="BI5" s="257"/>
      <c r="BJ5" s="257"/>
      <c r="BK5" s="257"/>
      <c r="BL5" s="257"/>
      <c r="BM5" s="257"/>
      <c r="BN5" s="519" t="s">
        <v>361</v>
      </c>
      <c r="BO5" s="373" t="s">
        <v>181</v>
      </c>
      <c r="BP5" s="519" t="s">
        <v>313</v>
      </c>
      <c r="BQ5" s="795" t="s">
        <v>153</v>
      </c>
      <c r="BR5" s="796"/>
      <c r="BS5" s="796"/>
      <c r="BT5" s="797"/>
      <c r="BU5" s="795" t="s">
        <v>57</v>
      </c>
      <c r="BV5" s="796"/>
      <c r="BW5" s="796"/>
      <c r="BX5" s="797"/>
      <c r="BY5" s="795" t="s">
        <v>56</v>
      </c>
      <c r="BZ5" s="796"/>
      <c r="CA5" s="796"/>
      <c r="CB5" s="797"/>
      <c r="CC5" s="795" t="s">
        <v>154</v>
      </c>
      <c r="CD5" s="796"/>
      <c r="CE5" s="796"/>
      <c r="CF5" s="797"/>
      <c r="CG5" s="519" t="s">
        <v>362</v>
      </c>
      <c r="CH5" s="257"/>
      <c r="CI5" s="75" t="s">
        <v>130</v>
      </c>
      <c r="CJ5" s="81" t="s">
        <v>157</v>
      </c>
      <c r="CK5" s="81" t="s">
        <v>157</v>
      </c>
      <c r="CL5" s="84" t="s">
        <v>8</v>
      </c>
      <c r="CM5" s="84" t="s">
        <v>8</v>
      </c>
      <c r="CN5" s="87" t="s">
        <v>49</v>
      </c>
      <c r="CO5" s="87" t="s">
        <v>49</v>
      </c>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257"/>
      <c r="II5" s="257"/>
      <c r="IJ5" s="257"/>
      <c r="IK5" s="257"/>
      <c r="IL5" s="257"/>
      <c r="IM5" s="257"/>
      <c r="IN5" s="257"/>
      <c r="IO5" s="257"/>
      <c r="IP5" s="257"/>
      <c r="IQ5" s="257"/>
      <c r="IR5" s="257"/>
      <c r="IS5" s="257"/>
      <c r="IT5" s="257"/>
      <c r="IU5" s="257"/>
      <c r="IV5" s="257"/>
      <c r="IW5" s="257"/>
      <c r="IX5" s="257"/>
      <c r="IY5" s="257"/>
      <c r="IZ5" s="257"/>
      <c r="JA5" s="257"/>
      <c r="JB5" s="257"/>
      <c r="JC5" s="257"/>
      <c r="JD5" s="257"/>
      <c r="JE5" s="257"/>
      <c r="JF5" s="257"/>
      <c r="JG5" s="257"/>
      <c r="JH5" s="257"/>
      <c r="JI5" s="257"/>
      <c r="JJ5" s="257"/>
      <c r="JK5" s="257"/>
      <c r="JL5" s="257"/>
      <c r="JM5" s="257"/>
      <c r="JN5" s="257"/>
      <c r="JO5" s="257"/>
      <c r="JP5" s="257"/>
      <c r="JQ5" s="257"/>
      <c r="JR5" s="257"/>
      <c r="JS5" s="257"/>
      <c r="JT5" s="257"/>
      <c r="JU5" s="257"/>
      <c r="JV5" s="257"/>
      <c r="JW5" s="257"/>
      <c r="JX5" s="257"/>
      <c r="JY5" s="257"/>
      <c r="JZ5" s="257"/>
      <c r="KA5" s="257"/>
      <c r="KB5" s="257"/>
      <c r="KC5" s="257"/>
      <c r="KD5" s="257"/>
      <c r="KE5" s="257"/>
      <c r="KF5" s="257"/>
      <c r="KG5" s="257"/>
      <c r="KH5" s="257"/>
      <c r="KI5" s="257"/>
      <c r="KJ5" s="257"/>
      <c r="KK5" s="257"/>
      <c r="KL5" s="257"/>
      <c r="KM5" s="257"/>
      <c r="KN5" s="257"/>
      <c r="KO5" s="257"/>
      <c r="KP5" s="257"/>
      <c r="KQ5" s="257"/>
      <c r="KR5" s="257"/>
      <c r="KS5" s="257"/>
      <c r="KT5" s="257"/>
      <c r="KU5" s="257"/>
      <c r="KV5" s="257"/>
      <c r="KW5" s="257"/>
      <c r="KX5" s="257"/>
      <c r="KY5" s="257"/>
      <c r="KZ5" s="257"/>
      <c r="LA5" s="257"/>
      <c r="LB5" s="257"/>
      <c r="LC5" s="257"/>
      <c r="LD5" s="257"/>
      <c r="LE5" s="257"/>
      <c r="LF5" s="257"/>
      <c r="LG5" s="257"/>
      <c r="LH5" s="257"/>
      <c r="LI5" s="257"/>
      <c r="LJ5" s="257"/>
      <c r="LK5" s="257"/>
      <c r="LL5" s="257"/>
      <c r="LM5" s="257"/>
      <c r="LN5" s="257"/>
      <c r="LO5" s="257"/>
      <c r="LP5" s="257"/>
      <c r="LQ5" s="257"/>
      <c r="LR5" s="257"/>
      <c r="LS5" s="257"/>
      <c r="LT5" s="257"/>
      <c r="LU5" s="257"/>
      <c r="LV5" s="257"/>
      <c r="LW5" s="257"/>
      <c r="LX5" s="257"/>
      <c r="LY5" s="257"/>
      <c r="LZ5" s="257"/>
      <c r="MA5" s="257"/>
      <c r="MB5" s="257"/>
      <c r="MC5" s="257"/>
      <c r="MD5" s="257"/>
      <c r="ME5" s="257"/>
      <c r="MF5" s="257"/>
      <c r="MG5" s="257"/>
      <c r="MH5" s="257"/>
      <c r="MI5" s="257"/>
      <c r="MJ5" s="257"/>
      <c r="MK5" s="257"/>
      <c r="ML5" s="257"/>
      <c r="MM5" s="257"/>
      <c r="MN5" s="257"/>
      <c r="MO5" s="257"/>
      <c r="MP5" s="257"/>
      <c r="MQ5" s="257"/>
      <c r="MR5" s="257"/>
      <c r="MS5" s="257"/>
      <c r="MT5" s="257"/>
      <c r="MU5" s="257"/>
      <c r="MV5" s="257"/>
      <c r="MW5" s="257"/>
      <c r="MX5" s="257"/>
      <c r="MY5" s="257"/>
      <c r="MZ5" s="257"/>
      <c r="NA5" s="257"/>
      <c r="NB5" s="257"/>
      <c r="NC5" s="257"/>
      <c r="ND5" s="257"/>
      <c r="NE5" s="257"/>
      <c r="NF5" s="257"/>
      <c r="NG5" s="257"/>
      <c r="NH5" s="257"/>
      <c r="NI5" s="257"/>
      <c r="NJ5" s="257"/>
      <c r="NK5" s="257"/>
      <c r="NL5" s="257"/>
      <c r="NM5" s="257"/>
      <c r="NN5" s="257"/>
      <c r="NO5" s="257"/>
      <c r="NP5" s="257"/>
      <c r="NQ5" s="257"/>
      <c r="NR5" s="257"/>
      <c r="NS5" s="257"/>
      <c r="NT5" s="257"/>
      <c r="NU5" s="257"/>
      <c r="NV5" s="257"/>
      <c r="NW5" s="257"/>
      <c r="NX5" s="257"/>
      <c r="NY5" s="257"/>
      <c r="NZ5" s="257"/>
      <c r="OA5" s="257"/>
      <c r="OB5" s="257"/>
      <c r="OC5" s="257"/>
      <c r="OD5" s="257"/>
      <c r="OE5" s="257"/>
      <c r="OF5" s="257"/>
      <c r="OG5" s="257"/>
      <c r="OH5" s="257"/>
      <c r="OI5" s="257"/>
      <c r="OJ5" s="257"/>
      <c r="OK5" s="257"/>
      <c r="OL5" s="257"/>
      <c r="OM5" s="257"/>
      <c r="ON5" s="257"/>
      <c r="OO5" s="257"/>
      <c r="OP5" s="257"/>
      <c r="OQ5" s="257"/>
      <c r="OR5" s="257"/>
      <c r="OS5" s="257"/>
      <c r="OT5" s="257"/>
      <c r="OU5" s="257"/>
      <c r="OV5" s="257"/>
      <c r="OW5" s="257"/>
      <c r="OX5" s="257"/>
      <c r="OY5" s="257"/>
      <c r="OZ5" s="257"/>
      <c r="PA5" s="257"/>
      <c r="PB5" s="257"/>
      <c r="PC5" s="257"/>
      <c r="PD5" s="257"/>
      <c r="PE5" s="257"/>
      <c r="PF5" s="257"/>
      <c r="PG5" s="257"/>
      <c r="PH5" s="257"/>
      <c r="PI5" s="257"/>
      <c r="PJ5" s="257"/>
      <c r="PK5" s="257"/>
      <c r="PL5" s="257"/>
      <c r="PM5" s="257"/>
      <c r="PN5" s="257"/>
      <c r="PO5" s="257"/>
      <c r="PP5" s="257"/>
      <c r="PQ5" s="257"/>
      <c r="PR5" s="257"/>
      <c r="PS5" s="257"/>
      <c r="PT5" s="257"/>
      <c r="PU5" s="257"/>
      <c r="PV5" s="257"/>
      <c r="PW5" s="257"/>
      <c r="PX5" s="257"/>
      <c r="PY5" s="257"/>
      <c r="PZ5" s="257"/>
      <c r="QA5" s="257"/>
    </row>
    <row r="6" spans="1:443" ht="24.95" customHeight="1" x14ac:dyDescent="0.25">
      <c r="A6" s="41"/>
      <c r="B6" s="858" t="s">
        <v>124</v>
      </c>
      <c r="C6" s="859"/>
      <c r="D6" s="629" t="s">
        <v>267</v>
      </c>
      <c r="E6" s="48"/>
      <c r="F6" s="48"/>
      <c r="G6" s="90"/>
      <c r="H6" s="49" t="b">
        <f>IF(E6=" "," ",IF(E6=$E$95,$B$95,IF(E6=$E$96,$B$96,IF(E6=$E$97,$B$97,IF(E6=$E$98,$B$98)))))</f>
        <v>0</v>
      </c>
      <c r="I6" s="49" t="b">
        <f>IF(F6=" "," ",IF(F6=$F$95,$B$95,IF(F6=$F$96,$B$96,IF(F6=$F$97,$B$97,IF(F6=$F$98,$B$98)))))</f>
        <v>0</v>
      </c>
      <c r="J6" s="49">
        <f>IF(OR(H6=" ",I6=" ")," ",H6+I6)</f>
        <v>0</v>
      </c>
      <c r="K6" s="91"/>
      <c r="L6" s="47" t="str">
        <f>IF(OR(E6=" ",F6=" ")," ",LOOKUP(J6,$B$95:$B$101,$H$95:$H$101))</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26">
        <f>MAX(V6:AB6)</f>
        <v>0</v>
      </c>
      <c r="AD6" s="809" t="s">
        <v>127</v>
      </c>
      <c r="AE6" s="809"/>
      <c r="AF6" s="810"/>
      <c r="AG6" s="667"/>
      <c r="AH6" s="807" t="str">
        <f>IF(AG6&lt;=AN6,"Acid","Low Acid")</f>
        <v>Acid</v>
      </c>
      <c r="AI6" s="808"/>
      <c r="AJ6" s="446"/>
      <c r="AK6" s="635" t="str">
        <f>LOOKUP($CG6,$CI$4:$CO$4,$CI$5:$CO$5)</f>
        <v>Insignificant</v>
      </c>
      <c r="AL6" s="41"/>
      <c r="AM6" s="257"/>
      <c r="AN6" s="413">
        <v>4.5999999999999996</v>
      </c>
      <c r="AO6" s="29"/>
      <c r="AP6" s="29"/>
      <c r="AQ6" s="29"/>
      <c r="AR6" s="357"/>
      <c r="AS6" s="29"/>
      <c r="AT6" s="29"/>
      <c r="AU6" s="29"/>
      <c r="AV6" s="29"/>
      <c r="AW6" s="29"/>
      <c r="AX6" s="29"/>
      <c r="AY6" s="358" t="s">
        <v>153</v>
      </c>
      <c r="AZ6" s="358" t="s">
        <v>158</v>
      </c>
      <c r="BA6" s="358" t="s">
        <v>159</v>
      </c>
      <c r="BB6" s="358" t="s">
        <v>160</v>
      </c>
      <c r="BC6" s="29"/>
      <c r="BD6" s="257"/>
      <c r="BE6" s="257"/>
      <c r="BF6" s="257"/>
      <c r="BG6" s="29"/>
      <c r="BH6" s="29"/>
      <c r="BI6" s="29"/>
      <c r="BJ6" s="29"/>
      <c r="BK6" s="29"/>
      <c r="BL6" s="29"/>
      <c r="BM6" s="29"/>
      <c r="BN6" s="621">
        <f>R6</f>
        <v>0</v>
      </c>
      <c r="BO6" s="518">
        <f>$AC$3</f>
        <v>2</v>
      </c>
      <c r="BP6" s="620">
        <f>J6</f>
        <v>0</v>
      </c>
      <c r="BQ6" s="620" t="str">
        <f t="shared" ref="BQ6:BT8" si="2">IF(AND($BN6=BQ$4,$BO6=BQ$3),0," ")</f>
        <v xml:space="preserve"> </v>
      </c>
      <c r="BR6" s="620">
        <f t="shared" si="2"/>
        <v>0</v>
      </c>
      <c r="BS6" s="620" t="str">
        <f t="shared" si="2"/>
        <v xml:space="preserve"> </v>
      </c>
      <c r="BT6" s="620" t="str">
        <f t="shared" si="2"/>
        <v xml:space="preserve"> </v>
      </c>
      <c r="BU6" s="620" t="str">
        <f t="shared" ref="BU6:BV8" si="3">IF(AND($BN6=BU$4,$BO6=BU$3),2," ")</f>
        <v xml:space="preserve"> </v>
      </c>
      <c r="BV6" s="620" t="str">
        <f t="shared" si="3"/>
        <v xml:space="preserve"> </v>
      </c>
      <c r="BW6" s="620" t="str">
        <f t="shared" ref="BW6:BX8" si="4">IF(AND($BN6=BW$4,$BO6=BW$3),1," ")</f>
        <v xml:space="preserve"> </v>
      </c>
      <c r="BX6" s="620" t="str">
        <f t="shared" si="4"/>
        <v xml:space="preserve"> </v>
      </c>
      <c r="BY6" s="620" t="str">
        <f>IF(AND($BN6=BY$4,$BO6=BY$3),3," ")</f>
        <v xml:space="preserve"> </v>
      </c>
      <c r="BZ6" s="620" t="str">
        <f t="shared" ref="BZ6:BZ8" si="5">IF(AND($BN6=BZ$4,$BO6=BZ$3),3," ")</f>
        <v xml:space="preserve"> </v>
      </c>
      <c r="CA6" s="620" t="str">
        <f>IF(AND($BN6=CA$4,$BO6=CA$3),2," ")</f>
        <v xml:space="preserve"> </v>
      </c>
      <c r="CB6" s="620" t="str">
        <f>IF(AND($BN6=CB$4,$BO6=CB$3),1," ")</f>
        <v xml:space="preserve"> </v>
      </c>
      <c r="CC6" s="620" t="str">
        <f>IF(AND($BN6=CC$4,$BO6=CC$3),6," ")</f>
        <v xml:space="preserve"> </v>
      </c>
      <c r="CD6" s="620" t="str">
        <f>IF(AND($BN6=CD$4,$BO6=CD$3),5," ")</f>
        <v xml:space="preserve"> </v>
      </c>
      <c r="CE6" s="620" t="str">
        <f>IF(AND($BN6=CE$4,$BO6=CE$3),3," ")</f>
        <v xml:space="preserve"> </v>
      </c>
      <c r="CF6" s="620" t="str">
        <f>IF(AND($BN6=CF$4,$BO6=CF$3),2," ")</f>
        <v xml:space="preserve"> </v>
      </c>
      <c r="CG6" s="520">
        <f>MAX(BQ6:CF6)</f>
        <v>0</v>
      </c>
      <c r="CH6" s="29"/>
      <c r="CI6" s="518">
        <f t="shared" ref="CI6:CO8" si="6">IF($CG6=CI$11,CI$11," ")</f>
        <v>0</v>
      </c>
      <c r="CJ6" s="518" t="str">
        <f t="shared" si="6"/>
        <v xml:space="preserve"> </v>
      </c>
      <c r="CK6" s="518" t="str">
        <f t="shared" si="6"/>
        <v xml:space="preserve"> </v>
      </c>
      <c r="CL6" s="518" t="str">
        <f t="shared" si="6"/>
        <v xml:space="preserve"> </v>
      </c>
      <c r="CM6" s="518" t="str">
        <f t="shared" si="6"/>
        <v xml:space="preserve"> </v>
      </c>
      <c r="CN6" s="518" t="str">
        <f t="shared" si="6"/>
        <v xml:space="preserve"> </v>
      </c>
      <c r="CO6" s="518" t="str">
        <f t="shared" si="6"/>
        <v xml:space="preserve"> </v>
      </c>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row>
    <row r="7" spans="1:443" ht="24.95" customHeight="1" x14ac:dyDescent="0.5">
      <c r="A7" s="41"/>
      <c r="B7" s="858"/>
      <c r="C7" s="859"/>
      <c r="D7" s="630" t="s">
        <v>128</v>
      </c>
      <c r="E7" s="48"/>
      <c r="F7" s="48"/>
      <c r="G7" s="90"/>
      <c r="H7" s="49" t="b">
        <f>IF(E7=" "," ",IF(E7=$E$95,$B$95,IF(E7=$E$96,$B$96,IF(E7=$E$97,$B$97,IF(E7=$E$98,$B$98)))))</f>
        <v>0</v>
      </c>
      <c r="I7" s="49" t="b">
        <f>IF(F7=" "," ",IF(F7=$F$95,$B$95,IF(F7=$F$96,$B$96,IF(F7=$F$97,$B$97,IF(F7=$F$98,$B$98)))))</f>
        <v>0</v>
      </c>
      <c r="J7" s="49">
        <f>IF(OR(H7=" ",I7=" ")," ",H7+I7)</f>
        <v>0</v>
      </c>
      <c r="K7" s="91"/>
      <c r="L7" s="47" t="str">
        <f>IF(OR(E7=" ",F7=" ")," ",LOOKUP(J7,$B$95:$B$101,$H$95:$H$101))</f>
        <v>I</v>
      </c>
      <c r="M7" s="90"/>
      <c r="N7" s="378">
        <f>IF($L7=N$5,0," ")</f>
        <v>0</v>
      </c>
      <c r="O7" s="378" t="str">
        <f>IF($L7=O$5,1," ")</f>
        <v xml:space="preserve"> </v>
      </c>
      <c r="P7" s="378" t="str">
        <f>IF($L7=P$5,2," ")</f>
        <v xml:space="preserve"> </v>
      </c>
      <c r="Q7" s="379" t="str">
        <f>IF($L7=Q$5,3," ")</f>
        <v xml:space="preserve"> </v>
      </c>
      <c r="R7" s="378">
        <f t="shared" ref="R7:R8" si="7">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26">
        <f t="shared" ref="AC7:AC9" si="8">MAX(V7:AB7)</f>
        <v>0</v>
      </c>
      <c r="AD7" s="809" t="s">
        <v>364</v>
      </c>
      <c r="AE7" s="809"/>
      <c r="AF7" s="810"/>
      <c r="AG7" s="668"/>
      <c r="AH7" s="801" t="str">
        <f>IF(AG7&lt;=AN7,"Low Moisture","High Moisture")</f>
        <v>Low Moisture</v>
      </c>
      <c r="AI7" s="802"/>
      <c r="AJ7" s="446"/>
      <c r="AK7" s="635" t="str">
        <f t="shared" ref="AK7:AK9" si="9">LOOKUP($CG7,$CI$4:$CO$4,$CI$5:$CO$5)</f>
        <v>Insignificant</v>
      </c>
      <c r="AL7" s="41"/>
      <c r="AM7" s="257"/>
      <c r="AN7" s="413">
        <v>0.85</v>
      </c>
      <c r="AO7" s="29"/>
      <c r="AP7" s="29"/>
      <c r="AQ7" s="29"/>
      <c r="AR7" s="29"/>
      <c r="AS7" s="359"/>
      <c r="AT7" s="359"/>
      <c r="AU7" s="359"/>
      <c r="AV7" s="359"/>
      <c r="AW7" s="359"/>
      <c r="AX7" s="359"/>
      <c r="AY7" s="360" t="s">
        <v>177</v>
      </c>
      <c r="AZ7" s="360" t="s">
        <v>178</v>
      </c>
      <c r="BA7" s="360" t="s">
        <v>179</v>
      </c>
      <c r="BB7" s="360" t="s">
        <v>301</v>
      </c>
      <c r="BC7" s="624" t="s">
        <v>311</v>
      </c>
      <c r="BD7" s="257"/>
      <c r="BE7" s="257"/>
      <c r="BF7" s="257"/>
      <c r="BG7" s="29"/>
      <c r="BH7" s="29"/>
      <c r="BI7" s="29"/>
      <c r="BJ7" s="29"/>
      <c r="BK7" s="29"/>
      <c r="BL7" s="29"/>
      <c r="BM7" s="29"/>
      <c r="BN7" s="621">
        <f>R7</f>
        <v>0</v>
      </c>
      <c r="BO7" s="518">
        <f>$AC$3</f>
        <v>2</v>
      </c>
      <c r="BP7" s="620">
        <f>J7</f>
        <v>0</v>
      </c>
      <c r="BQ7" s="620" t="str">
        <f t="shared" si="2"/>
        <v xml:space="preserve"> </v>
      </c>
      <c r="BR7" s="620">
        <f t="shared" si="2"/>
        <v>0</v>
      </c>
      <c r="BS7" s="620" t="str">
        <f t="shared" si="2"/>
        <v xml:space="preserve"> </v>
      </c>
      <c r="BT7" s="620" t="str">
        <f t="shared" si="2"/>
        <v xml:space="preserve"> </v>
      </c>
      <c r="BU7" s="620" t="str">
        <f t="shared" si="3"/>
        <v xml:space="preserve"> </v>
      </c>
      <c r="BV7" s="620" t="str">
        <f t="shared" si="3"/>
        <v xml:space="preserve"> </v>
      </c>
      <c r="BW7" s="620" t="str">
        <f t="shared" si="4"/>
        <v xml:space="preserve"> </v>
      </c>
      <c r="BX7" s="620" t="str">
        <f t="shared" si="4"/>
        <v xml:space="preserve"> </v>
      </c>
      <c r="BY7" s="620" t="str">
        <f>IF(AND($BN7=BY$4,$BO7=BY$3),3," ")</f>
        <v xml:space="preserve"> </v>
      </c>
      <c r="BZ7" s="620" t="str">
        <f t="shared" si="5"/>
        <v xml:space="preserve"> </v>
      </c>
      <c r="CA7" s="620" t="str">
        <f>IF(AND($BN7=CA$4,$BO7=CA$3),2," ")</f>
        <v xml:space="preserve"> </v>
      </c>
      <c r="CB7" s="620" t="str">
        <f>IF(AND($BN7=CB$4,$BO7=CB$3),1," ")</f>
        <v xml:space="preserve"> </v>
      </c>
      <c r="CC7" s="620" t="str">
        <f>IF(AND($BN7=CC$4,$BO7=CC$3),6," ")</f>
        <v xml:space="preserve"> </v>
      </c>
      <c r="CD7" s="620" t="str">
        <f>IF(AND($BN7=CD$4,$BO7=CD$3),5," ")</f>
        <v xml:space="preserve"> </v>
      </c>
      <c r="CE7" s="620" t="str">
        <f>IF(AND($BN7=CE$4,$BO7=CE$3),3," ")</f>
        <v xml:space="preserve"> </v>
      </c>
      <c r="CF7" s="620" t="str">
        <f>IF(AND($BN7=CF$4,$BO7=CF$3),2," ")</f>
        <v xml:space="preserve"> </v>
      </c>
      <c r="CG7" s="520">
        <f>MAX(BQ7:CF7)</f>
        <v>0</v>
      </c>
      <c r="CH7" s="29"/>
      <c r="CI7" s="518">
        <f t="shared" si="6"/>
        <v>0</v>
      </c>
      <c r="CJ7" s="518" t="str">
        <f t="shared" si="6"/>
        <v xml:space="preserve"> </v>
      </c>
      <c r="CK7" s="518" t="str">
        <f t="shared" si="6"/>
        <v xml:space="preserve"> </v>
      </c>
      <c r="CL7" s="518" t="str">
        <f t="shared" si="6"/>
        <v xml:space="preserve"> </v>
      </c>
      <c r="CM7" s="518" t="str">
        <f t="shared" si="6"/>
        <v xml:space="preserve"> </v>
      </c>
      <c r="CN7" s="518" t="str">
        <f t="shared" si="6"/>
        <v xml:space="preserve"> </v>
      </c>
      <c r="CO7" s="518" t="str">
        <f t="shared" si="6"/>
        <v xml:space="preserve"> </v>
      </c>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row>
    <row r="8" spans="1:443" ht="24.95" customHeight="1" thickBot="1" x14ac:dyDescent="0.55000000000000004">
      <c r="A8" s="41"/>
      <c r="B8" s="858"/>
      <c r="C8" s="859"/>
      <c r="D8" s="630" t="s">
        <v>131</v>
      </c>
      <c r="E8" s="48"/>
      <c r="F8" s="48"/>
      <c r="G8" s="90"/>
      <c r="H8" s="49" t="b">
        <f>IF(E8=" "," ",IF(E8=$E$95,$B$95,IF(E8=$E$96,$B$96,IF(E8=$E$97,$B$97,IF(E8=$E$98,$B$98)))))</f>
        <v>0</v>
      </c>
      <c r="I8" s="49" t="b">
        <f>IF(F8=" "," ",IF(F8=$F$95,$B$95,IF(F8=$F$96,$B$96,IF(F8=$F$97,$B$97,IF(F8=$F$98,$B$98)))))</f>
        <v>0</v>
      </c>
      <c r="J8" s="49">
        <f>IF(OR(H8=" ",I8=" ")," ",H8+I8)</f>
        <v>0</v>
      </c>
      <c r="K8" s="91"/>
      <c r="L8" s="47" t="str">
        <f>IF(OR(E8=" ",F8=" ")," ",LOOKUP(J8,$B$95:$B$101,$H$95:$H$101))</f>
        <v>I</v>
      </c>
      <c r="M8" s="90"/>
      <c r="N8" s="378">
        <f>IF($L8=N$5,0," ")</f>
        <v>0</v>
      </c>
      <c r="O8" s="378" t="str">
        <f>IF($L8=O$5,1," ")</f>
        <v xml:space="preserve"> </v>
      </c>
      <c r="P8" s="378" t="str">
        <f>IF($L8=P$5,2," ")</f>
        <v xml:space="preserve"> </v>
      </c>
      <c r="Q8" s="379" t="str">
        <f>IF($L8=Q$5,3," ")</f>
        <v xml:space="preserve"> </v>
      </c>
      <c r="R8" s="378">
        <f t="shared" si="7"/>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26">
        <f t="shared" si="8"/>
        <v>0</v>
      </c>
      <c r="AD8" s="852" t="s">
        <v>322</v>
      </c>
      <c r="AE8" s="852"/>
      <c r="AF8" s="853"/>
      <c r="AG8" s="672"/>
      <c r="AH8" s="803" t="str">
        <f>IF(AG8=AN8,"Kill Step","No Kill Step")</f>
        <v>No Kill Step</v>
      </c>
      <c r="AI8" s="804"/>
      <c r="AJ8" s="446"/>
      <c r="AK8" s="635" t="str">
        <f t="shared" si="9"/>
        <v>Insignificant</v>
      </c>
      <c r="AL8" s="41"/>
      <c r="AM8" s="257"/>
      <c r="AN8" s="412" t="s">
        <v>5</v>
      </c>
      <c r="AO8" s="412" t="s">
        <v>6</v>
      </c>
      <c r="AP8" s="29"/>
      <c r="AQ8" s="29"/>
      <c r="AR8" s="29"/>
      <c r="AS8" s="359"/>
      <c r="AT8" s="359"/>
      <c r="AU8" s="359"/>
      <c r="AV8" s="359"/>
      <c r="AW8" s="359"/>
      <c r="AX8" s="359"/>
      <c r="AY8" s="360"/>
      <c r="AZ8" s="360"/>
      <c r="BA8" s="360"/>
      <c r="BB8" s="360"/>
      <c r="BC8" s="625">
        <f>LOOKUP(AI9,AY6:BB6,AY5:BB5)</f>
        <v>2</v>
      </c>
      <c r="BD8" s="257"/>
      <c r="BE8" s="257"/>
      <c r="BF8" s="257"/>
      <c r="BG8" s="358" t="s">
        <v>153</v>
      </c>
      <c r="BH8" s="358" t="s">
        <v>158</v>
      </c>
      <c r="BI8" s="358" t="s">
        <v>159</v>
      </c>
      <c r="BJ8" s="358" t="s">
        <v>160</v>
      </c>
      <c r="BK8" s="815" t="s">
        <v>314</v>
      </c>
      <c r="BL8" s="29"/>
      <c r="BM8" s="29"/>
      <c r="BN8" s="621">
        <f>R8</f>
        <v>0</v>
      </c>
      <c r="BO8" s="518">
        <f>$AC$3</f>
        <v>2</v>
      </c>
      <c r="BP8" s="620">
        <f>J8</f>
        <v>0</v>
      </c>
      <c r="BQ8" s="620" t="str">
        <f t="shared" si="2"/>
        <v xml:space="preserve"> </v>
      </c>
      <c r="BR8" s="620">
        <f t="shared" si="2"/>
        <v>0</v>
      </c>
      <c r="BS8" s="620" t="str">
        <f t="shared" si="2"/>
        <v xml:space="preserve"> </v>
      </c>
      <c r="BT8" s="620" t="str">
        <f t="shared" si="2"/>
        <v xml:space="preserve"> </v>
      </c>
      <c r="BU8" s="620" t="str">
        <f t="shared" si="3"/>
        <v xml:space="preserve"> </v>
      </c>
      <c r="BV8" s="620" t="str">
        <f t="shared" si="3"/>
        <v xml:space="preserve"> </v>
      </c>
      <c r="BW8" s="620" t="str">
        <f t="shared" si="4"/>
        <v xml:space="preserve"> </v>
      </c>
      <c r="BX8" s="620" t="str">
        <f t="shared" si="4"/>
        <v xml:space="preserve"> </v>
      </c>
      <c r="BY8" s="620" t="str">
        <f>IF(AND($BN8=BY$4,$BO8=BY$3),3," ")</f>
        <v xml:space="preserve"> </v>
      </c>
      <c r="BZ8" s="620" t="str">
        <f t="shared" si="5"/>
        <v xml:space="preserve"> </v>
      </c>
      <c r="CA8" s="620" t="str">
        <f>IF(AND($BN8=CA$4,$BO8=CA$3),2," ")</f>
        <v xml:space="preserve"> </v>
      </c>
      <c r="CB8" s="620" t="str">
        <f>IF(AND($BN8=CB$4,$BO8=CB$3),1," ")</f>
        <v xml:space="preserve"> </v>
      </c>
      <c r="CC8" s="620" t="str">
        <f>IF(AND($BN8=CC$4,$BO8=CC$3),6," ")</f>
        <v xml:space="preserve"> </v>
      </c>
      <c r="CD8" s="620" t="str">
        <f>IF(AND($BN8=CD$4,$BO8=CD$3),5," ")</f>
        <v xml:space="preserve"> </v>
      </c>
      <c r="CE8" s="620" t="str">
        <f>IF(AND($BN8=CE$4,$BO8=CE$3),3," ")</f>
        <v xml:space="preserve"> </v>
      </c>
      <c r="CF8" s="620" t="str">
        <f>IF(AND($BN8=CF$4,$BO8=CF$3),2," ")</f>
        <v xml:space="preserve"> </v>
      </c>
      <c r="CG8" s="520">
        <f>MAX(BQ8:CF8)</f>
        <v>0</v>
      </c>
      <c r="CH8" s="29"/>
      <c r="CI8" s="518">
        <f t="shared" si="6"/>
        <v>0</v>
      </c>
      <c r="CJ8" s="518" t="str">
        <f t="shared" si="6"/>
        <v xml:space="preserve"> </v>
      </c>
      <c r="CK8" s="518" t="str">
        <f t="shared" si="6"/>
        <v xml:space="preserve"> </v>
      </c>
      <c r="CL8" s="518" t="str">
        <f t="shared" si="6"/>
        <v xml:space="preserve"> </v>
      </c>
      <c r="CM8" s="518" t="str">
        <f t="shared" si="6"/>
        <v xml:space="preserve"> </v>
      </c>
      <c r="CN8" s="518" t="str">
        <f t="shared" si="6"/>
        <v xml:space="preserve"> </v>
      </c>
      <c r="CO8" s="518" t="str">
        <f t="shared" si="6"/>
        <v xml:space="preserve"> </v>
      </c>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row>
    <row r="9" spans="1:443" ht="24.95" customHeight="1" thickBot="1" x14ac:dyDescent="0.55000000000000004">
      <c r="A9" s="41"/>
      <c r="B9" s="860"/>
      <c r="C9" s="861"/>
      <c r="D9" s="654" t="s">
        <v>312</v>
      </c>
      <c r="E9" s="461"/>
      <c r="F9" s="461"/>
      <c r="G9" s="462"/>
      <c r="H9" s="463"/>
      <c r="I9" s="463"/>
      <c r="J9" s="463">
        <f>MAX(J6:J8)</f>
        <v>0</v>
      </c>
      <c r="K9" s="464"/>
      <c r="L9" s="465" t="str">
        <f>IF(OR(E9=" ",F9=" ")," ",LOOKUP(J9,$B$95:$B$101,$H$95:$H$101))</f>
        <v>I</v>
      </c>
      <c r="M9" s="462"/>
      <c r="N9" s="464"/>
      <c r="O9" s="464"/>
      <c r="P9" s="464"/>
      <c r="Q9" s="464"/>
      <c r="R9" s="466">
        <f>MAX(R6:R8)</f>
        <v>0</v>
      </c>
      <c r="S9" s="467" t="str">
        <f>LOOKUP(J9,$B$95:$B$101,$D$95:$D$101)</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8"/>
        <v>0</v>
      </c>
      <c r="AD9" s="634" t="s">
        <v>319</v>
      </c>
      <c r="AE9" s="472"/>
      <c r="AF9" s="472"/>
      <c r="AG9" s="473"/>
      <c r="AH9" s="474"/>
      <c r="AI9" s="678" t="str">
        <f>LOOKUP(AC3,Y3:AB3,Y2:AB2)</f>
        <v>II</v>
      </c>
      <c r="AJ9" s="475"/>
      <c r="AK9" s="635" t="str">
        <f t="shared" si="9"/>
        <v>Insignificant</v>
      </c>
      <c r="AL9" s="41"/>
      <c r="AM9" s="257"/>
      <c r="AN9" s="257"/>
      <c r="AO9" s="29"/>
      <c r="AP9" s="29"/>
      <c r="AQ9" s="29"/>
      <c r="AR9" s="29"/>
      <c r="AS9" s="359"/>
      <c r="AT9" s="359"/>
      <c r="AU9" s="359"/>
      <c r="AV9" s="359"/>
      <c r="AW9" s="359"/>
      <c r="AX9" s="359"/>
      <c r="AY9" s="361" t="s">
        <v>343</v>
      </c>
      <c r="AZ9" s="362" t="s">
        <v>302</v>
      </c>
      <c r="BA9" s="362" t="s">
        <v>303</v>
      </c>
      <c r="BB9" s="362" t="s">
        <v>304</v>
      </c>
      <c r="BC9" s="29"/>
      <c r="BD9" s="257"/>
      <c r="BE9" s="257"/>
      <c r="BF9" s="257"/>
      <c r="BG9" s="360">
        <v>3</v>
      </c>
      <c r="BH9" s="360">
        <v>2</v>
      </c>
      <c r="BI9" s="360">
        <v>1</v>
      </c>
      <c r="BJ9" s="360">
        <v>0</v>
      </c>
      <c r="BK9" s="815"/>
      <c r="BL9" s="29"/>
      <c r="BM9" s="29"/>
      <c r="BN9" s="29"/>
      <c r="BO9" s="29"/>
      <c r="BP9" s="29"/>
      <c r="BQ9" s="80" t="s">
        <v>153</v>
      </c>
      <c r="BR9" s="80" t="s">
        <v>158</v>
      </c>
      <c r="BS9" s="80" t="s">
        <v>159</v>
      </c>
      <c r="BT9" s="80" t="s">
        <v>160</v>
      </c>
      <c r="BU9" s="80" t="s">
        <v>153</v>
      </c>
      <c r="BV9" s="80" t="s">
        <v>158</v>
      </c>
      <c r="BW9" s="80" t="s">
        <v>159</v>
      </c>
      <c r="BX9" s="80" t="s">
        <v>160</v>
      </c>
      <c r="BY9" s="80" t="s">
        <v>153</v>
      </c>
      <c r="BZ9" s="80" t="s">
        <v>158</v>
      </c>
      <c r="CA9" s="80" t="s">
        <v>159</v>
      </c>
      <c r="CB9" s="80" t="s">
        <v>160</v>
      </c>
      <c r="CC9" s="80" t="s">
        <v>153</v>
      </c>
      <c r="CD9" s="80" t="s">
        <v>158</v>
      </c>
      <c r="CE9" s="80" t="s">
        <v>159</v>
      </c>
      <c r="CF9" s="80" t="s">
        <v>160</v>
      </c>
      <c r="CG9" s="626">
        <f>MAX(CG6:CG8)</f>
        <v>0</v>
      </c>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row>
    <row r="10" spans="1:443" s="28" customFormat="1" ht="32.1" customHeight="1" thickTop="1" x14ac:dyDescent="0.25">
      <c r="A10" s="41"/>
      <c r="B10" s="843" t="s">
        <v>321</v>
      </c>
      <c r="C10" s="843"/>
      <c r="D10" s="844"/>
      <c r="E10" s="847" t="s">
        <v>117</v>
      </c>
      <c r="F10" s="847" t="s">
        <v>118</v>
      </c>
      <c r="G10" s="44"/>
      <c r="H10" s="424"/>
      <c r="I10" s="424"/>
      <c r="J10" s="424"/>
      <c r="K10" s="43"/>
      <c r="L10" s="424"/>
      <c r="M10" s="43"/>
      <c r="N10" s="424"/>
      <c r="O10" s="424"/>
      <c r="P10" s="424"/>
      <c r="Q10" s="424"/>
      <c r="R10" s="424"/>
      <c r="S10" s="424"/>
      <c r="T10" s="424"/>
      <c r="U10" s="424"/>
      <c r="V10" s="424">
        <v>0</v>
      </c>
      <c r="W10" s="424">
        <v>1</v>
      </c>
      <c r="X10" s="424">
        <v>2</v>
      </c>
      <c r="Y10" s="424">
        <v>2</v>
      </c>
      <c r="Z10" s="424">
        <v>2</v>
      </c>
      <c r="AA10" s="424">
        <v>3</v>
      </c>
      <c r="AB10" s="424">
        <v>3</v>
      </c>
      <c r="AC10" s="428">
        <f>LOOKUP(AC9,V5:AB5,V10:AB10)</f>
        <v>0</v>
      </c>
      <c r="AD10" s="843" t="s">
        <v>294</v>
      </c>
      <c r="AE10" s="843"/>
      <c r="AF10" s="843"/>
      <c r="AG10" s="843"/>
      <c r="AH10" s="843"/>
      <c r="AI10" s="844"/>
      <c r="AJ10" s="41"/>
      <c r="AK10" s="424"/>
      <c r="AL10" s="41"/>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619">
        <v>3</v>
      </c>
      <c r="BR10" s="619">
        <v>2</v>
      </c>
      <c r="BS10" s="619">
        <v>1</v>
      </c>
      <c r="BT10" s="619">
        <v>0</v>
      </c>
      <c r="BU10" s="622">
        <v>3</v>
      </c>
      <c r="BV10" s="622">
        <v>2</v>
      </c>
      <c r="BW10" s="622">
        <v>1</v>
      </c>
      <c r="BX10" s="622">
        <v>0</v>
      </c>
      <c r="BY10" s="619">
        <v>3</v>
      </c>
      <c r="BZ10" s="619">
        <v>2</v>
      </c>
      <c r="CA10" s="619">
        <v>1</v>
      </c>
      <c r="CB10" s="619">
        <v>0</v>
      </c>
      <c r="CC10" s="622">
        <v>3</v>
      </c>
      <c r="CD10" s="622">
        <v>2</v>
      </c>
      <c r="CE10" s="622">
        <v>1</v>
      </c>
      <c r="CF10" s="622">
        <v>0</v>
      </c>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row>
    <row r="11" spans="1:443" s="28" customFormat="1" ht="35.1"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813" t="s">
        <v>295</v>
      </c>
      <c r="AE11" s="811" t="s">
        <v>296</v>
      </c>
      <c r="AF11" s="812"/>
      <c r="AG11" s="812"/>
      <c r="AH11" s="812"/>
      <c r="AI11" s="813" t="s">
        <v>181</v>
      </c>
      <c r="AJ11" s="41"/>
      <c r="AK11" s="799" t="s">
        <v>145</v>
      </c>
      <c r="AL11" s="41"/>
      <c r="AM11" s="29"/>
      <c r="AN11" s="29"/>
      <c r="AO11" s="29"/>
      <c r="AP11" s="29"/>
      <c r="AQ11" s="29"/>
      <c r="AR11" s="29"/>
      <c r="AS11" s="29"/>
      <c r="AT11" s="29"/>
      <c r="AU11" s="522" t="s">
        <v>5</v>
      </c>
      <c r="AV11" s="522" t="s">
        <v>6</v>
      </c>
      <c r="AW11" s="522"/>
      <c r="AX11" s="29"/>
      <c r="AY11" s="29"/>
      <c r="AZ11" s="29"/>
      <c r="BA11" s="29"/>
      <c r="BB11" s="29"/>
      <c r="BC11" s="29"/>
      <c r="BD11" s="29"/>
      <c r="BE11" s="29"/>
      <c r="BF11" s="29"/>
      <c r="BG11" s="29"/>
      <c r="BH11" s="29"/>
      <c r="BI11" s="29"/>
      <c r="BJ11" s="29"/>
      <c r="BK11" s="29"/>
      <c r="BL11" s="29"/>
      <c r="BM11" s="29"/>
      <c r="BN11" s="29"/>
      <c r="BO11" s="29"/>
      <c r="BP11" s="29"/>
      <c r="BQ11" s="517">
        <v>0</v>
      </c>
      <c r="BR11" s="517">
        <v>0</v>
      </c>
      <c r="BS11" s="517">
        <v>0</v>
      </c>
      <c r="BT11" s="517">
        <v>0</v>
      </c>
      <c r="BU11" s="623">
        <v>1</v>
      </c>
      <c r="BV11" s="623">
        <v>1</v>
      </c>
      <c r="BW11" s="623">
        <v>1</v>
      </c>
      <c r="BX11" s="623">
        <v>1</v>
      </c>
      <c r="BY11" s="517">
        <v>2</v>
      </c>
      <c r="BZ11" s="517">
        <v>2</v>
      </c>
      <c r="CA11" s="517">
        <v>2</v>
      </c>
      <c r="CB11" s="517">
        <v>2</v>
      </c>
      <c r="CC11" s="623">
        <v>3</v>
      </c>
      <c r="CD11" s="623">
        <v>3</v>
      </c>
      <c r="CE11" s="623">
        <v>3</v>
      </c>
      <c r="CF11" s="623">
        <v>3</v>
      </c>
      <c r="CG11" s="29"/>
      <c r="CH11" s="29"/>
      <c r="CI11" s="517">
        <v>0</v>
      </c>
      <c r="CJ11" s="517">
        <v>1</v>
      </c>
      <c r="CK11" s="517">
        <v>2</v>
      </c>
      <c r="CL11" s="517">
        <v>3</v>
      </c>
      <c r="CM11" s="517">
        <v>4</v>
      </c>
      <c r="CN11" s="517">
        <v>5</v>
      </c>
      <c r="CO11" s="517">
        <v>6</v>
      </c>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row>
    <row r="12" spans="1:443" s="17" customFormat="1" ht="135" customHeight="1" x14ac:dyDescent="0.25">
      <c r="A12" s="46"/>
      <c r="B12" s="845"/>
      <c r="C12" s="845"/>
      <c r="D12" s="846"/>
      <c r="E12" s="849"/>
      <c r="F12" s="849"/>
      <c r="G12" s="44"/>
      <c r="H12" s="418" t="s">
        <v>121</v>
      </c>
      <c r="I12" s="418" t="s">
        <v>122</v>
      </c>
      <c r="J12" s="418" t="s">
        <v>123</v>
      </c>
      <c r="K12" s="43"/>
      <c r="L12" s="876"/>
      <c r="M12" s="44"/>
      <c r="N12" s="423" t="s">
        <v>153</v>
      </c>
      <c r="O12" s="423" t="s">
        <v>57</v>
      </c>
      <c r="P12" s="423" t="s">
        <v>56</v>
      </c>
      <c r="Q12" s="423" t="s">
        <v>154</v>
      </c>
      <c r="R12" s="380" t="s">
        <v>119</v>
      </c>
      <c r="S12" s="380"/>
      <c r="T12" s="420"/>
      <c r="U12" s="380" t="s">
        <v>313</v>
      </c>
      <c r="V12" s="424"/>
      <c r="W12" s="424"/>
      <c r="X12" s="373" t="s">
        <v>181</v>
      </c>
      <c r="Y12" s="80" t="s">
        <v>153</v>
      </c>
      <c r="Z12" s="80" t="s">
        <v>158</v>
      </c>
      <c r="AA12" s="80" t="s">
        <v>159</v>
      </c>
      <c r="AB12" s="80" t="s">
        <v>160</v>
      </c>
      <c r="AC12" s="507" t="s">
        <v>334</v>
      </c>
      <c r="AD12" s="814"/>
      <c r="AE12" s="637" t="s">
        <v>300</v>
      </c>
      <c r="AF12" s="637" t="s">
        <v>297</v>
      </c>
      <c r="AG12" s="637" t="s">
        <v>298</v>
      </c>
      <c r="AH12" s="637" t="s">
        <v>299</v>
      </c>
      <c r="AI12" s="814"/>
      <c r="AJ12" s="46"/>
      <c r="AK12" s="800"/>
      <c r="AL12" s="46"/>
      <c r="AM12" s="257"/>
      <c r="AN12" s="257"/>
      <c r="AO12" s="257"/>
      <c r="AP12" s="257"/>
      <c r="AQ12" s="257"/>
      <c r="AR12" s="355"/>
      <c r="AS12" s="257"/>
      <c r="AT12" s="523" t="s">
        <v>358</v>
      </c>
      <c r="AU12" s="523" t="s">
        <v>295</v>
      </c>
      <c r="AV12" s="523" t="s">
        <v>300</v>
      </c>
      <c r="AW12" s="523" t="s">
        <v>304</v>
      </c>
      <c r="AX12" s="523" t="s">
        <v>41</v>
      </c>
      <c r="AY12" s="356">
        <v>1</v>
      </c>
      <c r="AZ12" s="356">
        <v>2</v>
      </c>
      <c r="BA12" s="356">
        <v>3</v>
      </c>
      <c r="BB12" s="356">
        <v>4</v>
      </c>
      <c r="BC12" s="257"/>
      <c r="BD12" s="257"/>
      <c r="BE12" s="257"/>
      <c r="BF12" s="526" t="s">
        <v>342</v>
      </c>
      <c r="BG12" s="257"/>
      <c r="BH12" s="257"/>
      <c r="BI12" s="257"/>
      <c r="BJ12" s="257"/>
      <c r="BK12" s="257"/>
      <c r="BL12" s="257"/>
      <c r="BM12" s="257"/>
      <c r="BN12" s="519" t="s">
        <v>361</v>
      </c>
      <c r="BO12" s="373" t="s">
        <v>181</v>
      </c>
      <c r="BP12" s="519" t="s">
        <v>313</v>
      </c>
      <c r="BQ12" s="795" t="s">
        <v>153</v>
      </c>
      <c r="BR12" s="796"/>
      <c r="BS12" s="796"/>
      <c r="BT12" s="797"/>
      <c r="BU12" s="795" t="s">
        <v>57</v>
      </c>
      <c r="BV12" s="796"/>
      <c r="BW12" s="796"/>
      <c r="BX12" s="797"/>
      <c r="BY12" s="795" t="s">
        <v>56</v>
      </c>
      <c r="BZ12" s="796"/>
      <c r="CA12" s="796"/>
      <c r="CB12" s="797"/>
      <c r="CC12" s="795" t="s">
        <v>154</v>
      </c>
      <c r="CD12" s="796"/>
      <c r="CE12" s="796"/>
      <c r="CF12" s="797"/>
      <c r="CG12" s="519" t="s">
        <v>362</v>
      </c>
      <c r="CH12" s="257"/>
      <c r="CI12" s="75" t="s">
        <v>130</v>
      </c>
      <c r="CJ12" s="81" t="s">
        <v>157</v>
      </c>
      <c r="CK12" s="81" t="s">
        <v>157</v>
      </c>
      <c r="CL12" s="84" t="s">
        <v>8</v>
      </c>
      <c r="CM12" s="84" t="s">
        <v>8</v>
      </c>
      <c r="CN12" s="87" t="s">
        <v>49</v>
      </c>
      <c r="CO12" s="87" t="s">
        <v>49</v>
      </c>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c r="GL12" s="257"/>
      <c r="GM12" s="257"/>
      <c r="GN12" s="257"/>
      <c r="GO12" s="257"/>
      <c r="GP12" s="257"/>
      <c r="GQ12" s="257"/>
      <c r="GR12" s="257"/>
      <c r="GS12" s="257"/>
      <c r="GT12" s="257"/>
      <c r="GU12" s="257"/>
      <c r="GV12" s="257"/>
      <c r="GW12" s="257"/>
      <c r="GX12" s="257"/>
      <c r="GY12" s="257"/>
      <c r="GZ12" s="257"/>
      <c r="HA12" s="257"/>
      <c r="HB12" s="257"/>
      <c r="HC12" s="257"/>
      <c r="HD12" s="257"/>
      <c r="HE12" s="257"/>
      <c r="HF12" s="257"/>
      <c r="HG12" s="257"/>
      <c r="HH12" s="257"/>
      <c r="HI12" s="257"/>
      <c r="HJ12" s="257"/>
      <c r="HK12" s="257"/>
      <c r="HL12" s="257"/>
      <c r="HM12" s="257"/>
      <c r="HN12" s="257"/>
      <c r="HO12" s="257"/>
      <c r="HP12" s="257"/>
      <c r="HQ12" s="257"/>
      <c r="HR12" s="257"/>
      <c r="HS12" s="257"/>
      <c r="HT12" s="257"/>
      <c r="HU12" s="257"/>
      <c r="HV12" s="257"/>
      <c r="HW12" s="257"/>
      <c r="HX12" s="257"/>
      <c r="HY12" s="257"/>
      <c r="HZ12" s="257"/>
      <c r="IA12" s="257"/>
      <c r="IB12" s="257"/>
      <c r="IC12" s="257"/>
      <c r="ID12" s="257"/>
      <c r="IE12" s="257"/>
      <c r="IF12" s="257"/>
      <c r="IG12" s="257"/>
      <c r="IH12" s="257"/>
      <c r="II12" s="257"/>
      <c r="IJ12" s="257"/>
      <c r="IK12" s="257"/>
      <c r="IL12" s="257"/>
      <c r="IM12" s="257"/>
      <c r="IN12" s="257"/>
      <c r="IO12" s="257"/>
      <c r="IP12" s="257"/>
      <c r="IQ12" s="257"/>
      <c r="IR12" s="257"/>
      <c r="IS12" s="257"/>
      <c r="IT12" s="257"/>
      <c r="IU12" s="257"/>
      <c r="IV12" s="257"/>
      <c r="IW12" s="257"/>
      <c r="IX12" s="257"/>
      <c r="IY12" s="257"/>
      <c r="IZ12" s="257"/>
      <c r="JA12" s="257"/>
      <c r="JB12" s="257"/>
      <c r="JC12" s="257"/>
      <c r="JD12" s="257"/>
      <c r="JE12" s="257"/>
      <c r="JF12" s="257"/>
      <c r="JG12" s="257"/>
      <c r="JH12" s="257"/>
      <c r="JI12" s="257"/>
      <c r="JJ12" s="257"/>
      <c r="JK12" s="257"/>
      <c r="JL12" s="257"/>
      <c r="JM12" s="257"/>
      <c r="JN12" s="257"/>
      <c r="JO12" s="257"/>
      <c r="JP12" s="257"/>
      <c r="JQ12" s="257"/>
      <c r="JR12" s="257"/>
      <c r="JS12" s="257"/>
      <c r="JT12" s="257"/>
      <c r="JU12" s="257"/>
      <c r="JV12" s="257"/>
      <c r="JW12" s="257"/>
      <c r="JX12" s="257"/>
      <c r="JY12" s="257"/>
      <c r="JZ12" s="257"/>
      <c r="KA12" s="257"/>
      <c r="KB12" s="257"/>
      <c r="KC12" s="257"/>
      <c r="KD12" s="257"/>
      <c r="KE12" s="257"/>
      <c r="KF12" s="257"/>
      <c r="KG12" s="257"/>
      <c r="KH12" s="257"/>
      <c r="KI12" s="257"/>
      <c r="KJ12" s="257"/>
      <c r="KK12" s="257"/>
      <c r="KL12" s="257"/>
      <c r="KM12" s="257"/>
      <c r="KN12" s="257"/>
      <c r="KO12" s="257"/>
      <c r="KP12" s="257"/>
      <c r="KQ12" s="257"/>
      <c r="KR12" s="257"/>
      <c r="KS12" s="257"/>
      <c r="KT12" s="257"/>
      <c r="KU12" s="257"/>
      <c r="KV12" s="257"/>
      <c r="KW12" s="257"/>
      <c r="KX12" s="257"/>
      <c r="KY12" s="257"/>
      <c r="KZ12" s="257"/>
      <c r="LA12" s="257"/>
      <c r="LB12" s="257"/>
      <c r="LC12" s="257"/>
      <c r="LD12" s="257"/>
      <c r="LE12" s="257"/>
      <c r="LF12" s="257"/>
      <c r="LG12" s="257"/>
      <c r="LH12" s="257"/>
      <c r="LI12" s="257"/>
      <c r="LJ12" s="257"/>
      <c r="LK12" s="257"/>
      <c r="LL12" s="257"/>
      <c r="LM12" s="257"/>
      <c r="LN12" s="257"/>
      <c r="LO12" s="257"/>
      <c r="LP12" s="257"/>
      <c r="LQ12" s="257"/>
      <c r="LR12" s="257"/>
      <c r="LS12" s="257"/>
      <c r="LT12" s="257"/>
      <c r="LU12" s="257"/>
      <c r="LV12" s="257"/>
      <c r="LW12" s="257"/>
      <c r="LX12" s="257"/>
      <c r="LY12" s="257"/>
      <c r="LZ12" s="257"/>
      <c r="MA12" s="257"/>
      <c r="MB12" s="257"/>
      <c r="MC12" s="257"/>
      <c r="MD12" s="257"/>
      <c r="ME12" s="257"/>
      <c r="MF12" s="257"/>
      <c r="MG12" s="257"/>
      <c r="MH12" s="257"/>
      <c r="MI12" s="257"/>
      <c r="MJ12" s="257"/>
      <c r="MK12" s="257"/>
      <c r="ML12" s="257"/>
      <c r="MM12" s="257"/>
      <c r="MN12" s="257"/>
      <c r="MO12" s="257"/>
      <c r="MP12" s="257"/>
      <c r="MQ12" s="257"/>
      <c r="MR12" s="257"/>
      <c r="MS12" s="257"/>
      <c r="MT12" s="257"/>
      <c r="MU12" s="257"/>
      <c r="MV12" s="257"/>
      <c r="MW12" s="257"/>
      <c r="MX12" s="257"/>
      <c r="MY12" s="257"/>
      <c r="MZ12" s="257"/>
      <c r="NA12" s="257"/>
      <c r="NB12" s="257"/>
      <c r="NC12" s="257"/>
      <c r="ND12" s="257"/>
      <c r="NE12" s="257"/>
      <c r="NF12" s="257"/>
      <c r="NG12" s="257"/>
      <c r="NH12" s="257"/>
      <c r="NI12" s="257"/>
      <c r="NJ12" s="257"/>
      <c r="NK12" s="257"/>
      <c r="NL12" s="257"/>
      <c r="NM12" s="257"/>
      <c r="NN12" s="257"/>
      <c r="NO12" s="257"/>
      <c r="NP12" s="257"/>
      <c r="NQ12" s="257"/>
      <c r="NR12" s="257"/>
      <c r="NS12" s="257"/>
      <c r="NT12" s="257"/>
      <c r="NU12" s="257"/>
      <c r="NV12" s="257"/>
      <c r="NW12" s="257"/>
      <c r="NX12" s="257"/>
      <c r="NY12" s="257"/>
      <c r="NZ12" s="257"/>
      <c r="OA12" s="257"/>
      <c r="OB12" s="257"/>
      <c r="OC12" s="257"/>
      <c r="OD12" s="257"/>
      <c r="OE12" s="257"/>
      <c r="OF12" s="257"/>
      <c r="OG12" s="257"/>
      <c r="OH12" s="257"/>
      <c r="OI12" s="257"/>
      <c r="OJ12" s="257"/>
      <c r="OK12" s="257"/>
      <c r="OL12" s="257"/>
      <c r="OM12" s="257"/>
      <c r="ON12" s="257"/>
      <c r="OO12" s="257"/>
      <c r="OP12" s="257"/>
      <c r="OQ12" s="257"/>
      <c r="OR12" s="257"/>
      <c r="OS12" s="257"/>
      <c r="OT12" s="257"/>
      <c r="OU12" s="257"/>
      <c r="OV12" s="257"/>
      <c r="OW12" s="257"/>
      <c r="OX12" s="257"/>
      <c r="OY12" s="257"/>
      <c r="OZ12" s="257"/>
      <c r="PA12" s="257"/>
      <c r="PB12" s="257"/>
      <c r="PC12" s="257"/>
      <c r="PD12" s="257"/>
      <c r="PE12" s="257"/>
      <c r="PF12" s="257"/>
      <c r="PG12" s="257"/>
      <c r="PH12" s="257"/>
      <c r="PI12" s="257"/>
      <c r="PJ12" s="257"/>
      <c r="PK12" s="257"/>
      <c r="PL12" s="257"/>
      <c r="PM12" s="257"/>
      <c r="PN12" s="257"/>
      <c r="PO12" s="257"/>
      <c r="PP12" s="257"/>
      <c r="PQ12" s="257"/>
      <c r="PR12" s="257"/>
      <c r="PS12" s="257"/>
      <c r="PT12" s="257"/>
      <c r="PU12" s="257"/>
      <c r="PV12" s="257"/>
      <c r="PW12" s="257"/>
      <c r="PX12" s="257"/>
      <c r="PY12" s="257"/>
      <c r="PZ12" s="257"/>
      <c r="QA12" s="257"/>
    </row>
    <row r="13" spans="1:443" ht="24.95" customHeight="1" x14ac:dyDescent="0.25">
      <c r="A13" s="41"/>
      <c r="B13" s="863" t="s">
        <v>133</v>
      </c>
      <c r="C13" s="840" t="s">
        <v>365</v>
      </c>
      <c r="D13" s="841"/>
      <c r="E13" s="48"/>
      <c r="F13" s="48"/>
      <c r="G13" s="44"/>
      <c r="H13" s="49" t="b">
        <f t="shared" ref="H13:H28" si="10">IF(E13=" "," ",IF(E13=$E$95,$B$95,IF(E13=$E$96,$B$96,IF(E13=$E$97,$B$97,IF(E13=$E$98,$B$98)))))</f>
        <v>0</v>
      </c>
      <c r="I13" s="49" t="b">
        <f t="shared" ref="I13:I28" si="11">IF(F13=" "," ",IF(F13=$F$95,$B$95,IF(F13=$F$96,$B$96,IF(F13=$F$97,$B$97,IF(F13=$F$98,$B$98)))))</f>
        <v>0</v>
      </c>
      <c r="J13" s="49">
        <f t="shared" ref="J13:J28" si="12">IF(OR(H13=" ",I13=" ")," ",H13+I13)</f>
        <v>0</v>
      </c>
      <c r="K13" s="43"/>
      <c r="L13" s="47" t="str">
        <f t="shared" ref="L13:L28" si="13">IF(OR(E13=" ",F13=" ")," ",LOOKUP(J13,$B$95:$B$101,$H$95:$H$101))</f>
        <v>I</v>
      </c>
      <c r="M13" s="44"/>
      <c r="N13" s="378">
        <f t="shared" ref="N13:N29" si="14">IF($L13=N$5,0," ")</f>
        <v>0</v>
      </c>
      <c r="O13" s="378" t="str">
        <f t="shared" ref="O13:O29" si="15">IF($L13=O$5,1," ")</f>
        <v xml:space="preserve"> </v>
      </c>
      <c r="P13" s="378" t="str">
        <f t="shared" ref="P13:P29" si="16">IF($L13=P$5,2," ")</f>
        <v xml:space="preserve"> </v>
      </c>
      <c r="Q13" s="379" t="str">
        <f t="shared" ref="Q13:Q29" si="17">IF($L13=Q$5,3," ")</f>
        <v xml:space="preserve"> </v>
      </c>
      <c r="R13" s="378">
        <f t="shared" ref="R13:R28" si="18">MAX(N13:Q13)</f>
        <v>0</v>
      </c>
      <c r="S13" s="383"/>
      <c r="T13" s="43"/>
      <c r="U13" s="45">
        <f t="shared" ref="U13:U29" si="19">R13</f>
        <v>0</v>
      </c>
      <c r="V13" s="386"/>
      <c r="W13" s="387"/>
      <c r="X13" s="377">
        <f>MAX(Y13:AB13)</f>
        <v>3</v>
      </c>
      <c r="Y13" s="388">
        <f>IF($AI13=Y$2,3," ")</f>
        <v>3</v>
      </c>
      <c r="Z13" s="388" t="str">
        <f>IF($AI13=Z$2,2," ")</f>
        <v xml:space="preserve"> </v>
      </c>
      <c r="AA13" s="388" t="str">
        <f>IF($AI13=AA$2,1," ")</f>
        <v xml:space="preserve"> </v>
      </c>
      <c r="AB13" s="388" t="str">
        <f>IF($AI13=AB$2,0," ")</f>
        <v xml:space="preserve"> </v>
      </c>
      <c r="AC13" s="426">
        <f>U13+X13</f>
        <v>3</v>
      </c>
      <c r="AD13" s="669"/>
      <c r="AE13" s="669"/>
      <c r="AF13" s="685"/>
      <c r="AG13" s="685"/>
      <c r="AH13" s="673" t="str">
        <f t="shared" ref="AH13:AH14" si="20">BD13</f>
        <v>NA</v>
      </c>
      <c r="AI13" s="674" t="str">
        <f>BE13</f>
        <v>I</v>
      </c>
      <c r="AJ13" s="41"/>
      <c r="AK13" s="679" t="str">
        <f t="shared" ref="AK13:AK28" si="21">IF(U13=0," ",LOOKUP($CG13,$CI$11:$CO$11,$CI$12:$CO$12))</f>
        <v xml:space="preserve"> </v>
      </c>
      <c r="AL13" s="41"/>
      <c r="AM13" s="29"/>
      <c r="AN13" s="363" t="s">
        <v>305</v>
      </c>
      <c r="AO13" s="363" t="str">
        <f t="shared" ref="AO13:AO28" si="22">IF($AE13=$AU$11,AF13,"NA")</f>
        <v>NA</v>
      </c>
      <c r="AP13" s="363" t="s">
        <v>306</v>
      </c>
      <c r="AQ13" s="364" t="str">
        <f t="shared" ref="AQ13:AQ28" si="23">IF($AE13=$AU$11,AG13,"NA")</f>
        <v>NA</v>
      </c>
      <c r="AR13" s="363" t="s">
        <v>307</v>
      </c>
      <c r="AS13" s="365" t="str">
        <f>IF(OR(AO13="NA",AQ13="NA"),"NA",IF(AQ13-AO13&lt;0,0,AQ13-AO13))</f>
        <v>NA</v>
      </c>
      <c r="AT13" s="604">
        <v>1</v>
      </c>
      <c r="AU13" s="521">
        <f>IF($AD13=$AU$11,1,0)</f>
        <v>0</v>
      </c>
      <c r="AV13" s="521">
        <f>IF($AE13=$AU$11,1,0)</f>
        <v>0</v>
      </c>
      <c r="AW13" s="521">
        <f>IF(AND(AV13=1,AS13&gt;0),1,0)</f>
        <v>0</v>
      </c>
      <c r="AX13" s="521">
        <f>SUM(AT13:AW13)</f>
        <v>1</v>
      </c>
      <c r="AY13" s="524">
        <v>1</v>
      </c>
      <c r="AZ13" s="366">
        <f t="shared" ref="AZ13:BB28" si="24">IF($AX13=AZ$12,AZ$12,0)</f>
        <v>0</v>
      </c>
      <c r="BA13" s="366">
        <f t="shared" si="24"/>
        <v>0</v>
      </c>
      <c r="BB13" s="366">
        <f>IF($AX13=BB$12,BB$12,0)</f>
        <v>0</v>
      </c>
      <c r="BC13" s="367">
        <f t="shared" ref="BC13:BC28" si="25">MAX(AY13:BB13)</f>
        <v>1</v>
      </c>
      <c r="BD13" s="368" t="str">
        <f t="shared" ref="BD13:BD28" si="26">IF(U13&gt;0,LOOKUP(BC13,$AY$5:$BB$5,$AY$9:$BB$9),"NA")</f>
        <v>NA</v>
      </c>
      <c r="BE13" s="369" t="str">
        <f t="shared" ref="BE13:BE29" si="27">LOOKUP(BC13,$AY$5:$BB$5,$AY$6:$BB$6)</f>
        <v>I</v>
      </c>
      <c r="BF13" s="525" t="str">
        <f t="shared" ref="BF13:BF28" si="28">IF(AND($AS13="NA",$U13=0)," ",$BC13)</f>
        <v xml:space="preserve"> </v>
      </c>
      <c r="BG13" s="381">
        <f>IF($BE13=BG$8,BG$9," ")</f>
        <v>3</v>
      </c>
      <c r="BH13" s="381" t="str">
        <f>IF($BE13=BH$8,BH$9," ")</f>
        <v xml:space="preserve"> </v>
      </c>
      <c r="BI13" s="381" t="str">
        <f>IF($BE13=BI$8,BI$9," ")</f>
        <v xml:space="preserve"> </v>
      </c>
      <c r="BJ13" s="381" t="str">
        <f>IF($BE13=BJ$8,BJ$9," ")</f>
        <v xml:space="preserve"> </v>
      </c>
      <c r="BK13" s="381">
        <f>MAX(BG13:BJ13)</f>
        <v>3</v>
      </c>
      <c r="BL13" s="29"/>
      <c r="BM13" s="29"/>
      <c r="BN13" s="621">
        <f>R13</f>
        <v>0</v>
      </c>
      <c r="BO13" s="509">
        <f>X13</f>
        <v>3</v>
      </c>
      <c r="BP13" s="620">
        <f>J13</f>
        <v>0</v>
      </c>
      <c r="BQ13" s="620">
        <f>IF(AND($BN13=BQ$11,$BO13=BQ$10),0," ")</f>
        <v>0</v>
      </c>
      <c r="BR13" s="620" t="str">
        <f>IF(AND($BN13=BR$11,$BO13=BR$10),0," ")</f>
        <v xml:space="preserve"> </v>
      </c>
      <c r="BS13" s="620" t="str">
        <f>IF(AND($BN13=BS$11,$BO13=BS$10),0," ")</f>
        <v xml:space="preserve"> </v>
      </c>
      <c r="BT13" s="620" t="str">
        <f>IF(AND($BN13=BT$11,$BO13=BT$10),0," ")</f>
        <v xml:space="preserve"> </v>
      </c>
      <c r="BU13" s="620" t="str">
        <f>IF(AND($BN13=BU$11,$BO13=BU$10),2," ")</f>
        <v xml:space="preserve"> </v>
      </c>
      <c r="BV13" s="620" t="str">
        <f t="shared" ref="BV13:BV28" si="29">IF(AND($BN13=BV$11,$BO13=BV$10),2," ")</f>
        <v xml:space="preserve"> </v>
      </c>
      <c r="BW13" s="620" t="str">
        <f>IF(AND($BN13=BW$11,$BO13=BW$10),1," ")</f>
        <v xml:space="preserve"> </v>
      </c>
      <c r="BX13" s="620" t="str">
        <f>IF(AND($BN13=BX$11,$BO13=BX$10),0," ")</f>
        <v xml:space="preserve"> </v>
      </c>
      <c r="BY13" s="620" t="str">
        <f>IF(AND($BN13=BY$11,$BO13=BY$10),3," ")</f>
        <v xml:space="preserve"> </v>
      </c>
      <c r="BZ13" s="620" t="str">
        <f>IF(AND($BN13=BZ$11,$BO13=BZ$10),3," ")</f>
        <v xml:space="preserve"> </v>
      </c>
      <c r="CA13" s="620" t="str">
        <f>IF(AND($BN13=CA$11,$BO13=CA$10),2," ")</f>
        <v xml:space="preserve"> </v>
      </c>
      <c r="CB13" s="620" t="str">
        <f>IF(AND($BN13=CB$11,$BO13=CB$10),1," ")</f>
        <v xml:space="preserve"> </v>
      </c>
      <c r="CC13" s="620" t="str">
        <f>IF(AND($BN13=CC$11,$BO13=CC$10),6," ")</f>
        <v xml:space="preserve"> </v>
      </c>
      <c r="CD13" s="620" t="str">
        <f>IF(AND($BN13=CD$11,$BO13=CD$10),5," ")</f>
        <v xml:space="preserve"> </v>
      </c>
      <c r="CE13" s="620" t="str">
        <f>IF(AND($BN13=CE$11,$BO13=CE$10),3," ")</f>
        <v xml:space="preserve"> </v>
      </c>
      <c r="CF13" s="620" t="str">
        <f>IF(AND($BN13=CF$11,$BO13=CF$10),2," ")</f>
        <v xml:space="preserve"> </v>
      </c>
      <c r="CG13" s="520">
        <f>MAX(BQ13:CF13)</f>
        <v>0</v>
      </c>
      <c r="CH13" s="29"/>
      <c r="CI13" s="518">
        <f t="shared" ref="CI13:CO28" si="30">IF($CG13=CI$11,CI$11," ")</f>
        <v>0</v>
      </c>
      <c r="CJ13" s="518" t="str">
        <f t="shared" si="30"/>
        <v xml:space="preserve"> </v>
      </c>
      <c r="CK13" s="518" t="str">
        <f t="shared" si="30"/>
        <v xml:space="preserve"> </v>
      </c>
      <c r="CL13" s="518" t="str">
        <f t="shared" si="30"/>
        <v xml:space="preserve"> </v>
      </c>
      <c r="CM13" s="518" t="str">
        <f t="shared" si="30"/>
        <v xml:space="preserve"> </v>
      </c>
      <c r="CN13" s="518" t="str">
        <f t="shared" si="30"/>
        <v xml:space="preserve"> </v>
      </c>
      <c r="CO13" s="518" t="str">
        <f t="shared" si="30"/>
        <v xml:space="preserve"> </v>
      </c>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row>
    <row r="14" spans="1:443" ht="24.95" customHeight="1" x14ac:dyDescent="0.25">
      <c r="A14" s="41"/>
      <c r="B14" s="864"/>
      <c r="C14" s="840" t="s">
        <v>366</v>
      </c>
      <c r="D14" s="842"/>
      <c r="E14" s="48"/>
      <c r="F14" s="48"/>
      <c r="G14" s="44"/>
      <c r="H14" s="49" t="b">
        <f t="shared" si="10"/>
        <v>0</v>
      </c>
      <c r="I14" s="49" t="b">
        <f t="shared" si="11"/>
        <v>0</v>
      </c>
      <c r="J14" s="49">
        <f t="shared" si="12"/>
        <v>0</v>
      </c>
      <c r="K14" s="43"/>
      <c r="L14" s="47" t="str">
        <f t="shared" si="13"/>
        <v>I</v>
      </c>
      <c r="M14" s="44"/>
      <c r="N14" s="378">
        <f t="shared" si="14"/>
        <v>0</v>
      </c>
      <c r="O14" s="378" t="str">
        <f t="shared" si="15"/>
        <v xml:space="preserve"> </v>
      </c>
      <c r="P14" s="378" t="str">
        <f t="shared" si="16"/>
        <v xml:space="preserve"> </v>
      </c>
      <c r="Q14" s="379" t="str">
        <f t="shared" si="17"/>
        <v xml:space="preserve"> </v>
      </c>
      <c r="R14" s="378">
        <f t="shared" si="18"/>
        <v>0</v>
      </c>
      <c r="S14" s="383"/>
      <c r="T14" s="43"/>
      <c r="U14" s="45">
        <f t="shared" si="19"/>
        <v>0</v>
      </c>
      <c r="V14" s="386"/>
      <c r="W14" s="387"/>
      <c r="X14" s="377">
        <f t="shared" ref="X14:X29" si="31">MAX(Y14:AB14)</f>
        <v>3</v>
      </c>
      <c r="Y14" s="388">
        <f t="shared" ref="Y14:Y17" si="32">IF($AI14=Y$2,3," ")</f>
        <v>3</v>
      </c>
      <c r="Z14" s="388" t="str">
        <f t="shared" ref="Z14:Z17" si="33">IF($AI14=Z$2,2," ")</f>
        <v xml:space="preserve"> </v>
      </c>
      <c r="AA14" s="388" t="str">
        <f t="shared" ref="AA14:AA17" si="34">IF($AI14=AA$2,1," ")</f>
        <v xml:space="preserve"> </v>
      </c>
      <c r="AB14" s="388" t="str">
        <f t="shared" ref="AB14:AB17" si="35">IF($AI14=AB$2,0," ")</f>
        <v xml:space="preserve"> </v>
      </c>
      <c r="AC14" s="426">
        <f t="shared" ref="AC14:AC17" si="36">U14+X14</f>
        <v>3</v>
      </c>
      <c r="AD14" s="669"/>
      <c r="AE14" s="669"/>
      <c r="AF14" s="685"/>
      <c r="AG14" s="685"/>
      <c r="AH14" s="673" t="str">
        <f t="shared" si="20"/>
        <v>NA</v>
      </c>
      <c r="AI14" s="674" t="str">
        <f t="shared" ref="AI14:AI29" si="37">BE14</f>
        <v>I</v>
      </c>
      <c r="AJ14" s="41"/>
      <c r="AK14" s="679" t="str">
        <f t="shared" si="21"/>
        <v xml:space="preserve"> </v>
      </c>
      <c r="AL14" s="41"/>
      <c r="AM14" s="29"/>
      <c r="AN14" s="363" t="s">
        <v>305</v>
      </c>
      <c r="AO14" s="363" t="str">
        <f t="shared" si="22"/>
        <v>NA</v>
      </c>
      <c r="AP14" s="363" t="s">
        <v>306</v>
      </c>
      <c r="AQ14" s="364" t="str">
        <f t="shared" si="23"/>
        <v>NA</v>
      </c>
      <c r="AR14" s="363" t="s">
        <v>307</v>
      </c>
      <c r="AS14" s="365" t="str">
        <f t="shared" ref="AS14:AS28" si="38">IF(OR(AO14="NA",AQ14="NA"),"NA",AQ14-AO14)</f>
        <v>NA</v>
      </c>
      <c r="AT14" s="604">
        <v>1</v>
      </c>
      <c r="AU14" s="521">
        <f t="shared" ref="AU14:AU28" si="39">IF($AD14=$AU$11,1,0)</f>
        <v>0</v>
      </c>
      <c r="AV14" s="521">
        <f t="shared" ref="AV14:AV28" si="40">IF($AE14=$AU$11,1,0)</f>
        <v>0</v>
      </c>
      <c r="AW14" s="521">
        <f t="shared" ref="AW14:AW28" si="41">IF(AND(AV14=1,AS14&gt;0),1,0)</f>
        <v>0</v>
      </c>
      <c r="AX14" s="521">
        <f t="shared" ref="AX14:AX28" si="42">SUM(AT14:AW14)</f>
        <v>1</v>
      </c>
      <c r="AY14" s="524">
        <v>1</v>
      </c>
      <c r="AZ14" s="366">
        <f t="shared" si="24"/>
        <v>0</v>
      </c>
      <c r="BA14" s="366">
        <f t="shared" si="24"/>
        <v>0</v>
      </c>
      <c r="BB14" s="366">
        <f t="shared" si="24"/>
        <v>0</v>
      </c>
      <c r="BC14" s="367">
        <f t="shared" si="25"/>
        <v>1</v>
      </c>
      <c r="BD14" s="368" t="str">
        <f t="shared" si="26"/>
        <v>NA</v>
      </c>
      <c r="BE14" s="369" t="str">
        <f t="shared" si="27"/>
        <v>I</v>
      </c>
      <c r="BF14" s="525" t="str">
        <f t="shared" si="28"/>
        <v xml:space="preserve"> </v>
      </c>
      <c r="BG14" s="381">
        <f t="shared" ref="BG14:BJ33" si="43">IF($BE14=BG$8,BG$9," ")</f>
        <v>3</v>
      </c>
      <c r="BH14" s="381" t="str">
        <f t="shared" ref="BH14:BJ28" si="44">IF($BE14=BH$8,BH$9," ")</f>
        <v xml:space="preserve"> </v>
      </c>
      <c r="BI14" s="381" t="str">
        <f t="shared" si="44"/>
        <v xml:space="preserve"> </v>
      </c>
      <c r="BJ14" s="381" t="str">
        <f t="shared" si="44"/>
        <v xml:space="preserve"> </v>
      </c>
      <c r="BK14" s="381">
        <f t="shared" ref="BK14:BK28" si="45">MAX(BG14:BJ14)</f>
        <v>3</v>
      </c>
      <c r="BL14" s="29"/>
      <c r="BM14" s="29"/>
      <c r="BN14" s="621">
        <f t="shared" ref="BN14:BN28" si="46">R14</f>
        <v>0</v>
      </c>
      <c r="BO14" s="509">
        <f t="shared" ref="BO14:BO28" si="47">X14</f>
        <v>3</v>
      </c>
      <c r="BP14" s="620">
        <f t="shared" ref="BP14:BP28" si="48">J14</f>
        <v>0</v>
      </c>
      <c r="BQ14" s="620">
        <f t="shared" ref="BQ14:BT28" si="49">IF(AND($BN14=BQ$11,$BO14=BQ$10),0," ")</f>
        <v>0</v>
      </c>
      <c r="BR14" s="620" t="str">
        <f t="shared" si="49"/>
        <v xml:space="preserve"> </v>
      </c>
      <c r="BS14" s="620" t="str">
        <f t="shared" si="49"/>
        <v xml:space="preserve"> </v>
      </c>
      <c r="BT14" s="620" t="str">
        <f t="shared" si="49"/>
        <v xml:space="preserve"> </v>
      </c>
      <c r="BU14" s="620" t="str">
        <f t="shared" ref="BU14:BU28" si="50">IF(AND($BN14=BU$11,$BO14=BU$10),2," ")</f>
        <v xml:space="preserve"> </v>
      </c>
      <c r="BV14" s="620" t="str">
        <f t="shared" si="29"/>
        <v xml:space="preserve"> </v>
      </c>
      <c r="BW14" s="620" t="str">
        <f t="shared" ref="BW14:BW28" si="51">IF(AND($BN14=BW$11,$BO14=BW$10),1," ")</f>
        <v xml:space="preserve"> </v>
      </c>
      <c r="BX14" s="620" t="str">
        <f t="shared" ref="BX14:BX28" si="52">IF(AND($BN14=BX$11,$BO14=BX$10),0," ")</f>
        <v xml:space="preserve"> </v>
      </c>
      <c r="BY14" s="620" t="str">
        <f t="shared" ref="BY14:BZ28" si="53">IF(AND($BN14=BY$11,$BO14=BY$10),3," ")</f>
        <v xml:space="preserve"> </v>
      </c>
      <c r="BZ14" s="620" t="str">
        <f t="shared" si="53"/>
        <v xml:space="preserve"> </v>
      </c>
      <c r="CA14" s="620" t="str">
        <f t="shared" ref="CA14:CA28" si="54">IF(AND($BN14=CA$11,$BO14=CA$10),2," ")</f>
        <v xml:space="preserve"> </v>
      </c>
      <c r="CB14" s="620" t="str">
        <f t="shared" ref="CB14:CB28" si="55">IF(AND($BN14=CB$11,$BO14=CB$10),1," ")</f>
        <v xml:space="preserve"> </v>
      </c>
      <c r="CC14" s="620" t="str">
        <f t="shared" ref="CC14:CC28" si="56">IF(AND($BN14=CC$11,$BO14=CC$10),6," ")</f>
        <v xml:space="preserve"> </v>
      </c>
      <c r="CD14" s="620" t="str">
        <f t="shared" ref="CD14:CD28" si="57">IF(AND($BN14=CD$11,$BO14=CD$10),5," ")</f>
        <v xml:space="preserve"> </v>
      </c>
      <c r="CE14" s="620" t="str">
        <f t="shared" ref="CE14:CE28" si="58">IF(AND($BN14=CE$11,$BO14=CE$10),3," ")</f>
        <v xml:space="preserve"> </v>
      </c>
      <c r="CF14" s="620" t="str">
        <f t="shared" ref="CF14:CF28" si="59">IF(AND($BN14=CF$11,$BO14=CF$10),2," ")</f>
        <v xml:space="preserve"> </v>
      </c>
      <c r="CG14" s="520">
        <f t="shared" ref="CG14:CG28" si="60">MAX(BQ14:CF14)</f>
        <v>0</v>
      </c>
      <c r="CH14" s="29"/>
      <c r="CI14" s="518">
        <f t="shared" si="30"/>
        <v>0</v>
      </c>
      <c r="CJ14" s="518" t="str">
        <f t="shared" si="30"/>
        <v xml:space="preserve"> </v>
      </c>
      <c r="CK14" s="518" t="str">
        <f t="shared" si="30"/>
        <v xml:space="preserve"> </v>
      </c>
      <c r="CL14" s="518" t="str">
        <f t="shared" si="30"/>
        <v xml:space="preserve"> </v>
      </c>
      <c r="CM14" s="518" t="str">
        <f t="shared" si="30"/>
        <v xml:space="preserve"> </v>
      </c>
      <c r="CN14" s="518" t="str">
        <f t="shared" si="30"/>
        <v xml:space="preserve"> </v>
      </c>
      <c r="CO14" s="518" t="str">
        <f t="shared" si="30"/>
        <v xml:space="preserve"> </v>
      </c>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row>
    <row r="15" spans="1:443" ht="24.95" customHeight="1" x14ac:dyDescent="0.25">
      <c r="A15" s="41"/>
      <c r="B15" s="864"/>
      <c r="C15" s="840" t="s">
        <v>138</v>
      </c>
      <c r="D15" s="842"/>
      <c r="E15" s="48"/>
      <c r="F15" s="48"/>
      <c r="G15" s="44"/>
      <c r="H15" s="49" t="b">
        <f t="shared" si="10"/>
        <v>0</v>
      </c>
      <c r="I15" s="49" t="b">
        <f t="shared" si="11"/>
        <v>0</v>
      </c>
      <c r="J15" s="49">
        <f t="shared" si="12"/>
        <v>0</v>
      </c>
      <c r="K15" s="43"/>
      <c r="L15" s="47" t="str">
        <f t="shared" si="13"/>
        <v>I</v>
      </c>
      <c r="M15" s="44"/>
      <c r="N15" s="378">
        <f t="shared" si="14"/>
        <v>0</v>
      </c>
      <c r="O15" s="378" t="str">
        <f t="shared" si="15"/>
        <v xml:space="preserve"> </v>
      </c>
      <c r="P15" s="378" t="str">
        <f t="shared" si="16"/>
        <v xml:space="preserve"> </v>
      </c>
      <c r="Q15" s="379" t="str">
        <f t="shared" si="17"/>
        <v xml:space="preserve"> </v>
      </c>
      <c r="R15" s="378">
        <f t="shared" si="18"/>
        <v>0</v>
      </c>
      <c r="S15" s="383"/>
      <c r="T15" s="43"/>
      <c r="U15" s="45">
        <f t="shared" si="19"/>
        <v>0</v>
      </c>
      <c r="V15" s="386"/>
      <c r="W15" s="387"/>
      <c r="X15" s="377">
        <f t="shared" si="31"/>
        <v>3</v>
      </c>
      <c r="Y15" s="388">
        <f t="shared" si="32"/>
        <v>3</v>
      </c>
      <c r="Z15" s="388" t="str">
        <f t="shared" si="33"/>
        <v xml:space="preserve"> </v>
      </c>
      <c r="AA15" s="388" t="str">
        <f t="shared" si="34"/>
        <v xml:space="preserve"> </v>
      </c>
      <c r="AB15" s="388" t="str">
        <f t="shared" si="35"/>
        <v xml:space="preserve"> </v>
      </c>
      <c r="AC15" s="426">
        <f t="shared" si="36"/>
        <v>3</v>
      </c>
      <c r="AD15" s="669"/>
      <c r="AE15" s="669"/>
      <c r="AF15" s="685"/>
      <c r="AG15" s="685"/>
      <c r="AH15" s="673" t="str">
        <f>BD15</f>
        <v>NA</v>
      </c>
      <c r="AI15" s="674" t="str">
        <f t="shared" si="37"/>
        <v>I</v>
      </c>
      <c r="AJ15" s="41"/>
      <c r="AK15" s="679" t="str">
        <f t="shared" si="21"/>
        <v xml:space="preserve"> </v>
      </c>
      <c r="AL15" s="41"/>
      <c r="AM15" s="29"/>
      <c r="AN15" s="363" t="s">
        <v>305</v>
      </c>
      <c r="AO15" s="363" t="str">
        <f t="shared" si="22"/>
        <v>NA</v>
      </c>
      <c r="AP15" s="363" t="s">
        <v>306</v>
      </c>
      <c r="AQ15" s="364" t="str">
        <f t="shared" si="23"/>
        <v>NA</v>
      </c>
      <c r="AR15" s="363" t="s">
        <v>307</v>
      </c>
      <c r="AS15" s="365" t="str">
        <f t="shared" si="38"/>
        <v>NA</v>
      </c>
      <c r="AT15" s="604">
        <v>1</v>
      </c>
      <c r="AU15" s="521">
        <f t="shared" si="39"/>
        <v>0</v>
      </c>
      <c r="AV15" s="521">
        <f t="shared" si="40"/>
        <v>0</v>
      </c>
      <c r="AW15" s="521">
        <f t="shared" si="41"/>
        <v>0</v>
      </c>
      <c r="AX15" s="521">
        <f t="shared" si="42"/>
        <v>1</v>
      </c>
      <c r="AY15" s="524">
        <v>1</v>
      </c>
      <c r="AZ15" s="366">
        <f t="shared" si="24"/>
        <v>0</v>
      </c>
      <c r="BA15" s="366">
        <f t="shared" si="24"/>
        <v>0</v>
      </c>
      <c r="BB15" s="366">
        <f t="shared" si="24"/>
        <v>0</v>
      </c>
      <c r="BC15" s="367">
        <f t="shared" si="25"/>
        <v>1</v>
      </c>
      <c r="BD15" s="368" t="str">
        <f t="shared" si="26"/>
        <v>NA</v>
      </c>
      <c r="BE15" s="369" t="str">
        <f t="shared" si="27"/>
        <v>I</v>
      </c>
      <c r="BF15" s="525" t="str">
        <f t="shared" si="28"/>
        <v xml:space="preserve"> </v>
      </c>
      <c r="BG15" s="381">
        <f t="shared" si="43"/>
        <v>3</v>
      </c>
      <c r="BH15" s="381" t="str">
        <f t="shared" si="44"/>
        <v xml:space="preserve"> </v>
      </c>
      <c r="BI15" s="381" t="str">
        <f t="shared" si="44"/>
        <v xml:space="preserve"> </v>
      </c>
      <c r="BJ15" s="381" t="str">
        <f t="shared" si="44"/>
        <v xml:space="preserve"> </v>
      </c>
      <c r="BK15" s="381">
        <f t="shared" si="45"/>
        <v>3</v>
      </c>
      <c r="BL15" s="29"/>
      <c r="BM15" s="29"/>
      <c r="BN15" s="621">
        <f t="shared" si="46"/>
        <v>0</v>
      </c>
      <c r="BO15" s="509">
        <f t="shared" si="47"/>
        <v>3</v>
      </c>
      <c r="BP15" s="620">
        <f t="shared" si="48"/>
        <v>0</v>
      </c>
      <c r="BQ15" s="620">
        <f t="shared" si="49"/>
        <v>0</v>
      </c>
      <c r="BR15" s="620" t="str">
        <f t="shared" si="49"/>
        <v xml:space="preserve"> </v>
      </c>
      <c r="BS15" s="620" t="str">
        <f t="shared" si="49"/>
        <v xml:space="preserve"> </v>
      </c>
      <c r="BT15" s="620" t="str">
        <f t="shared" si="49"/>
        <v xml:space="preserve"> </v>
      </c>
      <c r="BU15" s="620" t="str">
        <f t="shared" si="50"/>
        <v xml:space="preserve"> </v>
      </c>
      <c r="BV15" s="620" t="str">
        <f t="shared" si="29"/>
        <v xml:space="preserve"> </v>
      </c>
      <c r="BW15" s="620" t="str">
        <f t="shared" si="51"/>
        <v xml:space="preserve"> </v>
      </c>
      <c r="BX15" s="620" t="str">
        <f t="shared" si="52"/>
        <v xml:space="preserve"> </v>
      </c>
      <c r="BY15" s="620" t="str">
        <f t="shared" si="53"/>
        <v xml:space="preserve"> </v>
      </c>
      <c r="BZ15" s="620" t="str">
        <f t="shared" si="53"/>
        <v xml:space="preserve"> </v>
      </c>
      <c r="CA15" s="620" t="str">
        <f t="shared" si="54"/>
        <v xml:space="preserve"> </v>
      </c>
      <c r="CB15" s="620" t="str">
        <f t="shared" si="55"/>
        <v xml:space="preserve"> </v>
      </c>
      <c r="CC15" s="620" t="str">
        <f t="shared" si="56"/>
        <v xml:space="preserve"> </v>
      </c>
      <c r="CD15" s="620" t="str">
        <f t="shared" si="57"/>
        <v xml:space="preserve"> </v>
      </c>
      <c r="CE15" s="620" t="str">
        <f t="shared" si="58"/>
        <v xml:space="preserve"> </v>
      </c>
      <c r="CF15" s="620" t="str">
        <f t="shared" si="59"/>
        <v xml:space="preserve"> </v>
      </c>
      <c r="CG15" s="520">
        <f t="shared" si="60"/>
        <v>0</v>
      </c>
      <c r="CH15" s="29"/>
      <c r="CI15" s="518">
        <f t="shared" si="30"/>
        <v>0</v>
      </c>
      <c r="CJ15" s="518" t="str">
        <f t="shared" si="30"/>
        <v xml:space="preserve"> </v>
      </c>
      <c r="CK15" s="518" t="str">
        <f t="shared" si="30"/>
        <v xml:space="preserve"> </v>
      </c>
      <c r="CL15" s="518" t="str">
        <f t="shared" si="30"/>
        <v xml:space="preserve"> </v>
      </c>
      <c r="CM15" s="518" t="str">
        <f t="shared" si="30"/>
        <v xml:space="preserve"> </v>
      </c>
      <c r="CN15" s="518" t="str">
        <f t="shared" si="30"/>
        <v xml:space="preserve"> </v>
      </c>
      <c r="CO15" s="518" t="str">
        <f t="shared" si="30"/>
        <v xml:space="preserve"> </v>
      </c>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row>
    <row r="16" spans="1:443" ht="24.95" customHeight="1" x14ac:dyDescent="0.25">
      <c r="A16" s="41"/>
      <c r="B16" s="864"/>
      <c r="C16" s="825" t="s">
        <v>139</v>
      </c>
      <c r="D16" s="636" t="s">
        <v>140</v>
      </c>
      <c r="E16" s="48"/>
      <c r="F16" s="48"/>
      <c r="G16" s="44"/>
      <c r="H16" s="49" t="b">
        <f t="shared" si="10"/>
        <v>0</v>
      </c>
      <c r="I16" s="49" t="b">
        <f t="shared" si="11"/>
        <v>0</v>
      </c>
      <c r="J16" s="49">
        <f t="shared" si="12"/>
        <v>0</v>
      </c>
      <c r="K16" s="43"/>
      <c r="L16" s="47" t="str">
        <f t="shared" si="13"/>
        <v>I</v>
      </c>
      <c r="M16" s="44"/>
      <c r="N16" s="378">
        <f t="shared" si="14"/>
        <v>0</v>
      </c>
      <c r="O16" s="378" t="str">
        <f t="shared" si="15"/>
        <v xml:space="preserve"> </v>
      </c>
      <c r="P16" s="378" t="str">
        <f t="shared" si="16"/>
        <v xml:space="preserve"> </v>
      </c>
      <c r="Q16" s="379" t="str">
        <f t="shared" si="17"/>
        <v xml:space="preserve"> </v>
      </c>
      <c r="R16" s="378">
        <f t="shared" si="18"/>
        <v>0</v>
      </c>
      <c r="S16" s="383"/>
      <c r="T16" s="43"/>
      <c r="U16" s="45">
        <f t="shared" si="19"/>
        <v>0</v>
      </c>
      <c r="V16" s="386"/>
      <c r="W16" s="387"/>
      <c r="X16" s="377">
        <f t="shared" si="31"/>
        <v>3</v>
      </c>
      <c r="Y16" s="388">
        <f t="shared" si="32"/>
        <v>3</v>
      </c>
      <c r="Z16" s="388" t="str">
        <f t="shared" si="33"/>
        <v xml:space="preserve"> </v>
      </c>
      <c r="AA16" s="388" t="str">
        <f t="shared" si="34"/>
        <v xml:space="preserve"> </v>
      </c>
      <c r="AB16" s="388" t="str">
        <f t="shared" si="35"/>
        <v xml:space="preserve"> </v>
      </c>
      <c r="AC16" s="426">
        <f t="shared" si="36"/>
        <v>3</v>
      </c>
      <c r="AD16" s="669"/>
      <c r="AE16" s="669"/>
      <c r="AF16" s="685"/>
      <c r="AG16" s="685"/>
      <c r="AH16" s="673" t="str">
        <f t="shared" ref="AH16:AH28" si="61">BD16</f>
        <v>NA</v>
      </c>
      <c r="AI16" s="674" t="str">
        <f t="shared" si="37"/>
        <v>I</v>
      </c>
      <c r="AJ16" s="41"/>
      <c r="AK16" s="679" t="str">
        <f t="shared" si="21"/>
        <v xml:space="preserve"> </v>
      </c>
      <c r="AL16" s="41"/>
      <c r="AM16" s="29"/>
      <c r="AN16" s="363" t="s">
        <v>305</v>
      </c>
      <c r="AO16" s="363" t="str">
        <f t="shared" si="22"/>
        <v>NA</v>
      </c>
      <c r="AP16" s="363" t="s">
        <v>306</v>
      </c>
      <c r="AQ16" s="364" t="str">
        <f t="shared" si="23"/>
        <v>NA</v>
      </c>
      <c r="AR16" s="363" t="s">
        <v>307</v>
      </c>
      <c r="AS16" s="365" t="str">
        <f t="shared" si="38"/>
        <v>NA</v>
      </c>
      <c r="AT16" s="604">
        <v>1</v>
      </c>
      <c r="AU16" s="521">
        <f t="shared" si="39"/>
        <v>0</v>
      </c>
      <c r="AV16" s="521">
        <f t="shared" si="40"/>
        <v>0</v>
      </c>
      <c r="AW16" s="521">
        <f t="shared" si="41"/>
        <v>0</v>
      </c>
      <c r="AX16" s="521">
        <f t="shared" si="42"/>
        <v>1</v>
      </c>
      <c r="AY16" s="524">
        <v>1</v>
      </c>
      <c r="AZ16" s="366">
        <f t="shared" si="24"/>
        <v>0</v>
      </c>
      <c r="BA16" s="366">
        <f t="shared" si="24"/>
        <v>0</v>
      </c>
      <c r="BB16" s="366">
        <f t="shared" si="24"/>
        <v>0</v>
      </c>
      <c r="BC16" s="367">
        <f t="shared" si="25"/>
        <v>1</v>
      </c>
      <c r="BD16" s="368" t="str">
        <f t="shared" si="26"/>
        <v>NA</v>
      </c>
      <c r="BE16" s="369" t="str">
        <f t="shared" si="27"/>
        <v>I</v>
      </c>
      <c r="BF16" s="525" t="str">
        <f t="shared" si="28"/>
        <v xml:space="preserve"> </v>
      </c>
      <c r="BG16" s="381">
        <f t="shared" si="43"/>
        <v>3</v>
      </c>
      <c r="BH16" s="381" t="str">
        <f t="shared" si="44"/>
        <v xml:space="preserve"> </v>
      </c>
      <c r="BI16" s="381" t="str">
        <f t="shared" si="44"/>
        <v xml:space="preserve"> </v>
      </c>
      <c r="BJ16" s="381" t="str">
        <f t="shared" si="44"/>
        <v xml:space="preserve"> </v>
      </c>
      <c r="BK16" s="381">
        <f t="shared" si="45"/>
        <v>3</v>
      </c>
      <c r="BL16" s="29"/>
      <c r="BM16" s="29"/>
      <c r="BN16" s="621">
        <f t="shared" si="46"/>
        <v>0</v>
      </c>
      <c r="BO16" s="509">
        <f t="shared" si="47"/>
        <v>3</v>
      </c>
      <c r="BP16" s="620">
        <f t="shared" si="48"/>
        <v>0</v>
      </c>
      <c r="BQ16" s="620">
        <f t="shared" si="49"/>
        <v>0</v>
      </c>
      <c r="BR16" s="620" t="str">
        <f t="shared" si="49"/>
        <v xml:space="preserve"> </v>
      </c>
      <c r="BS16" s="620" t="str">
        <f t="shared" si="49"/>
        <v xml:space="preserve"> </v>
      </c>
      <c r="BT16" s="620" t="str">
        <f t="shared" si="49"/>
        <v xml:space="preserve"> </v>
      </c>
      <c r="BU16" s="620" t="str">
        <f t="shared" si="50"/>
        <v xml:space="preserve"> </v>
      </c>
      <c r="BV16" s="620" t="str">
        <f t="shared" si="29"/>
        <v xml:space="preserve"> </v>
      </c>
      <c r="BW16" s="620" t="str">
        <f t="shared" si="51"/>
        <v xml:space="preserve"> </v>
      </c>
      <c r="BX16" s="620" t="str">
        <f t="shared" si="52"/>
        <v xml:space="preserve"> </v>
      </c>
      <c r="BY16" s="620" t="str">
        <f t="shared" si="53"/>
        <v xml:space="preserve"> </v>
      </c>
      <c r="BZ16" s="620" t="str">
        <f t="shared" si="53"/>
        <v xml:space="preserve"> </v>
      </c>
      <c r="CA16" s="620" t="str">
        <f t="shared" si="54"/>
        <v xml:space="preserve"> </v>
      </c>
      <c r="CB16" s="620" t="str">
        <f t="shared" si="55"/>
        <v xml:space="preserve"> </v>
      </c>
      <c r="CC16" s="620" t="str">
        <f t="shared" si="56"/>
        <v xml:space="preserve"> </v>
      </c>
      <c r="CD16" s="620" t="str">
        <f t="shared" si="57"/>
        <v xml:space="preserve"> </v>
      </c>
      <c r="CE16" s="620" t="str">
        <f t="shared" si="58"/>
        <v xml:space="preserve"> </v>
      </c>
      <c r="CF16" s="620" t="str">
        <f t="shared" si="59"/>
        <v xml:space="preserve"> </v>
      </c>
      <c r="CG16" s="520">
        <f t="shared" si="60"/>
        <v>0</v>
      </c>
      <c r="CH16" s="29"/>
      <c r="CI16" s="518">
        <f t="shared" si="30"/>
        <v>0</v>
      </c>
      <c r="CJ16" s="518" t="str">
        <f t="shared" si="30"/>
        <v xml:space="preserve"> </v>
      </c>
      <c r="CK16" s="518" t="str">
        <f t="shared" si="30"/>
        <v xml:space="preserve"> </v>
      </c>
      <c r="CL16" s="518" t="str">
        <f t="shared" si="30"/>
        <v xml:space="preserve"> </v>
      </c>
      <c r="CM16" s="518" t="str">
        <f t="shared" si="30"/>
        <v xml:space="preserve"> </v>
      </c>
      <c r="CN16" s="518" t="str">
        <f t="shared" si="30"/>
        <v xml:space="preserve"> </v>
      </c>
      <c r="CO16" s="518" t="str">
        <f t="shared" si="30"/>
        <v xml:space="preserve"> </v>
      </c>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row>
    <row r="17" spans="1:443" ht="24.95" customHeight="1" x14ac:dyDescent="0.25">
      <c r="A17" s="41"/>
      <c r="B17" s="864"/>
      <c r="C17" s="826"/>
      <c r="D17" s="636" t="s">
        <v>141</v>
      </c>
      <c r="E17" s="48"/>
      <c r="F17" s="48"/>
      <c r="G17" s="44"/>
      <c r="H17" s="49" t="b">
        <f t="shared" si="10"/>
        <v>0</v>
      </c>
      <c r="I17" s="49" t="b">
        <f t="shared" si="11"/>
        <v>0</v>
      </c>
      <c r="J17" s="49">
        <f t="shared" si="12"/>
        <v>0</v>
      </c>
      <c r="K17" s="43"/>
      <c r="L17" s="47" t="str">
        <f t="shared" si="13"/>
        <v>I</v>
      </c>
      <c r="M17" s="44"/>
      <c r="N17" s="378">
        <f t="shared" si="14"/>
        <v>0</v>
      </c>
      <c r="O17" s="378" t="str">
        <f t="shared" si="15"/>
        <v xml:space="preserve"> </v>
      </c>
      <c r="P17" s="378" t="str">
        <f t="shared" si="16"/>
        <v xml:space="preserve"> </v>
      </c>
      <c r="Q17" s="379" t="str">
        <f t="shared" si="17"/>
        <v xml:space="preserve"> </v>
      </c>
      <c r="R17" s="378">
        <f t="shared" si="18"/>
        <v>0</v>
      </c>
      <c r="S17" s="383"/>
      <c r="T17" s="43"/>
      <c r="U17" s="45">
        <f t="shared" si="19"/>
        <v>0</v>
      </c>
      <c r="V17" s="386"/>
      <c r="W17" s="387"/>
      <c r="X17" s="377">
        <f t="shared" si="31"/>
        <v>3</v>
      </c>
      <c r="Y17" s="388">
        <f t="shared" si="32"/>
        <v>3</v>
      </c>
      <c r="Z17" s="388" t="str">
        <f t="shared" si="33"/>
        <v xml:space="preserve"> </v>
      </c>
      <c r="AA17" s="388" t="str">
        <f t="shared" si="34"/>
        <v xml:space="preserve"> </v>
      </c>
      <c r="AB17" s="388" t="str">
        <f t="shared" si="35"/>
        <v xml:space="preserve"> </v>
      </c>
      <c r="AC17" s="426">
        <f t="shared" si="36"/>
        <v>3</v>
      </c>
      <c r="AD17" s="669"/>
      <c r="AE17" s="670"/>
      <c r="AF17" s="665"/>
      <c r="AG17" s="665"/>
      <c r="AH17" s="673" t="str">
        <f t="shared" si="61"/>
        <v>NA</v>
      </c>
      <c r="AI17" s="674" t="str">
        <f t="shared" si="37"/>
        <v>I</v>
      </c>
      <c r="AJ17" s="41"/>
      <c r="AK17" s="679" t="str">
        <f t="shared" si="21"/>
        <v xml:space="preserve"> </v>
      </c>
      <c r="AL17" s="41"/>
      <c r="AM17" s="29"/>
      <c r="AN17" s="363" t="s">
        <v>305</v>
      </c>
      <c r="AO17" s="363" t="str">
        <f t="shared" si="22"/>
        <v>NA</v>
      </c>
      <c r="AP17" s="363" t="s">
        <v>306</v>
      </c>
      <c r="AQ17" s="364" t="str">
        <f t="shared" si="23"/>
        <v>NA</v>
      </c>
      <c r="AR17" s="363" t="s">
        <v>307</v>
      </c>
      <c r="AS17" s="365" t="str">
        <f t="shared" si="38"/>
        <v>NA</v>
      </c>
      <c r="AT17" s="604">
        <v>1</v>
      </c>
      <c r="AU17" s="521">
        <f t="shared" si="39"/>
        <v>0</v>
      </c>
      <c r="AV17" s="521">
        <f t="shared" si="40"/>
        <v>0</v>
      </c>
      <c r="AW17" s="521">
        <f t="shared" si="41"/>
        <v>0</v>
      </c>
      <c r="AX17" s="521">
        <f t="shared" si="42"/>
        <v>1</v>
      </c>
      <c r="AY17" s="524">
        <v>1</v>
      </c>
      <c r="AZ17" s="366">
        <f t="shared" si="24"/>
        <v>0</v>
      </c>
      <c r="BA17" s="366">
        <f t="shared" si="24"/>
        <v>0</v>
      </c>
      <c r="BB17" s="366">
        <f t="shared" si="24"/>
        <v>0</v>
      </c>
      <c r="BC17" s="367">
        <f t="shared" si="25"/>
        <v>1</v>
      </c>
      <c r="BD17" s="368" t="str">
        <f t="shared" si="26"/>
        <v>NA</v>
      </c>
      <c r="BE17" s="369" t="str">
        <f t="shared" si="27"/>
        <v>I</v>
      </c>
      <c r="BF17" s="525" t="str">
        <f t="shared" si="28"/>
        <v xml:space="preserve"> </v>
      </c>
      <c r="BG17" s="381">
        <f t="shared" si="43"/>
        <v>3</v>
      </c>
      <c r="BH17" s="381" t="str">
        <f t="shared" si="44"/>
        <v xml:space="preserve"> </v>
      </c>
      <c r="BI17" s="381" t="str">
        <f t="shared" si="44"/>
        <v xml:space="preserve"> </v>
      </c>
      <c r="BJ17" s="381" t="str">
        <f t="shared" si="44"/>
        <v xml:space="preserve"> </v>
      </c>
      <c r="BK17" s="381">
        <f t="shared" si="45"/>
        <v>3</v>
      </c>
      <c r="BL17" s="29"/>
      <c r="BM17" s="29"/>
      <c r="BN17" s="621">
        <f t="shared" si="46"/>
        <v>0</v>
      </c>
      <c r="BO17" s="509">
        <f t="shared" si="47"/>
        <v>3</v>
      </c>
      <c r="BP17" s="620">
        <f t="shared" si="48"/>
        <v>0</v>
      </c>
      <c r="BQ17" s="620">
        <f t="shared" si="49"/>
        <v>0</v>
      </c>
      <c r="BR17" s="620" t="str">
        <f t="shared" si="49"/>
        <v xml:space="preserve"> </v>
      </c>
      <c r="BS17" s="620" t="str">
        <f t="shared" si="49"/>
        <v xml:space="preserve"> </v>
      </c>
      <c r="BT17" s="620" t="str">
        <f t="shared" si="49"/>
        <v xml:space="preserve"> </v>
      </c>
      <c r="BU17" s="620" t="str">
        <f t="shared" si="50"/>
        <v xml:space="preserve"> </v>
      </c>
      <c r="BV17" s="620" t="str">
        <f t="shared" si="29"/>
        <v xml:space="preserve"> </v>
      </c>
      <c r="BW17" s="620" t="str">
        <f t="shared" si="51"/>
        <v xml:space="preserve"> </v>
      </c>
      <c r="BX17" s="620" t="str">
        <f t="shared" si="52"/>
        <v xml:space="preserve"> </v>
      </c>
      <c r="BY17" s="620" t="str">
        <f t="shared" si="53"/>
        <v xml:space="preserve"> </v>
      </c>
      <c r="BZ17" s="620" t="str">
        <f t="shared" si="53"/>
        <v xml:space="preserve"> </v>
      </c>
      <c r="CA17" s="620" t="str">
        <f t="shared" si="54"/>
        <v xml:space="preserve"> </v>
      </c>
      <c r="CB17" s="620" t="str">
        <f t="shared" si="55"/>
        <v xml:space="preserve"> </v>
      </c>
      <c r="CC17" s="620" t="str">
        <f t="shared" si="56"/>
        <v xml:space="preserve"> </v>
      </c>
      <c r="CD17" s="620" t="str">
        <f t="shared" si="57"/>
        <v xml:space="preserve"> </v>
      </c>
      <c r="CE17" s="620" t="str">
        <f t="shared" si="58"/>
        <v xml:space="preserve"> </v>
      </c>
      <c r="CF17" s="620" t="str">
        <f t="shared" si="59"/>
        <v xml:space="preserve"> </v>
      </c>
      <c r="CG17" s="520">
        <f t="shared" si="60"/>
        <v>0</v>
      </c>
      <c r="CH17" s="29"/>
      <c r="CI17" s="518">
        <f t="shared" si="30"/>
        <v>0</v>
      </c>
      <c r="CJ17" s="518" t="str">
        <f t="shared" si="30"/>
        <v xml:space="preserve"> </v>
      </c>
      <c r="CK17" s="518" t="str">
        <f t="shared" si="30"/>
        <v xml:space="preserve"> </v>
      </c>
      <c r="CL17" s="518" t="str">
        <f t="shared" si="30"/>
        <v xml:space="preserve"> </v>
      </c>
      <c r="CM17" s="518" t="str">
        <f t="shared" si="30"/>
        <v xml:space="preserve"> </v>
      </c>
      <c r="CN17" s="518" t="str">
        <f t="shared" si="30"/>
        <v xml:space="preserve"> </v>
      </c>
      <c r="CO17" s="518" t="str">
        <f t="shared" si="30"/>
        <v xml:space="preserve"> </v>
      </c>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row>
    <row r="18" spans="1:443" ht="24.95" customHeight="1" x14ac:dyDescent="0.25">
      <c r="A18" s="41"/>
      <c r="B18" s="864"/>
      <c r="C18" s="826"/>
      <c r="D18" s="636" t="s">
        <v>142</v>
      </c>
      <c r="E18" s="48"/>
      <c r="F18" s="48"/>
      <c r="G18" s="44"/>
      <c r="H18" s="49" t="b">
        <f t="shared" si="10"/>
        <v>0</v>
      </c>
      <c r="I18" s="49" t="b">
        <f t="shared" si="11"/>
        <v>0</v>
      </c>
      <c r="J18" s="49">
        <f t="shared" si="12"/>
        <v>0</v>
      </c>
      <c r="K18" s="43"/>
      <c r="L18" s="47" t="str">
        <f t="shared" si="13"/>
        <v>I</v>
      </c>
      <c r="M18" s="44"/>
      <c r="N18" s="378">
        <f t="shared" si="14"/>
        <v>0</v>
      </c>
      <c r="O18" s="378" t="str">
        <f t="shared" si="15"/>
        <v xml:space="preserve"> </v>
      </c>
      <c r="P18" s="378" t="str">
        <f t="shared" si="16"/>
        <v xml:space="preserve"> </v>
      </c>
      <c r="Q18" s="379" t="str">
        <f t="shared" si="17"/>
        <v xml:space="preserve"> </v>
      </c>
      <c r="R18" s="378">
        <f t="shared" si="18"/>
        <v>0</v>
      </c>
      <c r="S18" s="383"/>
      <c r="T18" s="43"/>
      <c r="U18" s="45">
        <f t="shared" si="19"/>
        <v>0</v>
      </c>
      <c r="V18" s="386"/>
      <c r="W18" s="387"/>
      <c r="X18" s="377">
        <f t="shared" si="31"/>
        <v>3</v>
      </c>
      <c r="Y18" s="388">
        <f t="shared" ref="Y18:Y29" si="62">IF($AI18=Y$2,3," ")</f>
        <v>3</v>
      </c>
      <c r="Z18" s="388" t="str">
        <f t="shared" ref="Z18:Z29" si="63">IF($AI18=Z$2,2," ")</f>
        <v xml:space="preserve"> </v>
      </c>
      <c r="AA18" s="388" t="str">
        <f t="shared" ref="AA18:AA29" si="64">IF($AI18=AA$2,1," ")</f>
        <v xml:space="preserve"> </v>
      </c>
      <c r="AB18" s="388" t="str">
        <f t="shared" ref="AB18:AB29" si="65">IF($AI18=AB$2,0," ")</f>
        <v xml:space="preserve"> </v>
      </c>
      <c r="AC18" s="426">
        <f t="shared" ref="AC18:AC29" si="66">U18+X18</f>
        <v>3</v>
      </c>
      <c r="AD18" s="669"/>
      <c r="AE18" s="670"/>
      <c r="AF18" s="665"/>
      <c r="AG18" s="665"/>
      <c r="AH18" s="673" t="str">
        <f t="shared" si="61"/>
        <v>NA</v>
      </c>
      <c r="AI18" s="674" t="str">
        <f t="shared" si="37"/>
        <v>I</v>
      </c>
      <c r="AJ18" s="41"/>
      <c r="AK18" s="679" t="str">
        <f t="shared" si="21"/>
        <v xml:space="preserve"> </v>
      </c>
      <c r="AL18" s="41"/>
      <c r="AM18" s="29"/>
      <c r="AN18" s="363" t="s">
        <v>305</v>
      </c>
      <c r="AO18" s="363" t="str">
        <f t="shared" si="22"/>
        <v>NA</v>
      </c>
      <c r="AP18" s="363" t="s">
        <v>306</v>
      </c>
      <c r="AQ18" s="364" t="str">
        <f t="shared" si="23"/>
        <v>NA</v>
      </c>
      <c r="AR18" s="363" t="s">
        <v>307</v>
      </c>
      <c r="AS18" s="365" t="str">
        <f t="shared" si="38"/>
        <v>NA</v>
      </c>
      <c r="AT18" s="604">
        <v>1</v>
      </c>
      <c r="AU18" s="521">
        <f t="shared" si="39"/>
        <v>0</v>
      </c>
      <c r="AV18" s="521">
        <f t="shared" si="40"/>
        <v>0</v>
      </c>
      <c r="AW18" s="521">
        <f t="shared" si="41"/>
        <v>0</v>
      </c>
      <c r="AX18" s="521">
        <f t="shared" si="42"/>
        <v>1</v>
      </c>
      <c r="AY18" s="524">
        <v>1</v>
      </c>
      <c r="AZ18" s="366">
        <f t="shared" si="24"/>
        <v>0</v>
      </c>
      <c r="BA18" s="366">
        <f t="shared" si="24"/>
        <v>0</v>
      </c>
      <c r="BB18" s="366">
        <f t="shared" si="24"/>
        <v>0</v>
      </c>
      <c r="BC18" s="367">
        <f t="shared" si="25"/>
        <v>1</v>
      </c>
      <c r="BD18" s="368" t="str">
        <f t="shared" si="26"/>
        <v>NA</v>
      </c>
      <c r="BE18" s="369" t="str">
        <f t="shared" si="27"/>
        <v>I</v>
      </c>
      <c r="BF18" s="525" t="str">
        <f t="shared" si="28"/>
        <v xml:space="preserve"> </v>
      </c>
      <c r="BG18" s="381">
        <f t="shared" si="43"/>
        <v>3</v>
      </c>
      <c r="BH18" s="381" t="str">
        <f t="shared" si="44"/>
        <v xml:space="preserve"> </v>
      </c>
      <c r="BI18" s="381" t="str">
        <f t="shared" si="44"/>
        <v xml:space="preserve"> </v>
      </c>
      <c r="BJ18" s="381" t="str">
        <f t="shared" si="44"/>
        <v xml:space="preserve"> </v>
      </c>
      <c r="BK18" s="381">
        <f t="shared" si="45"/>
        <v>3</v>
      </c>
      <c r="BL18" s="29"/>
      <c r="BM18" s="29"/>
      <c r="BN18" s="621">
        <f t="shared" si="46"/>
        <v>0</v>
      </c>
      <c r="BO18" s="509">
        <f t="shared" si="47"/>
        <v>3</v>
      </c>
      <c r="BP18" s="620">
        <f t="shared" si="48"/>
        <v>0</v>
      </c>
      <c r="BQ18" s="620">
        <f t="shared" si="49"/>
        <v>0</v>
      </c>
      <c r="BR18" s="620" t="str">
        <f t="shared" si="49"/>
        <v xml:space="preserve"> </v>
      </c>
      <c r="BS18" s="620" t="str">
        <f t="shared" si="49"/>
        <v xml:space="preserve"> </v>
      </c>
      <c r="BT18" s="620" t="str">
        <f t="shared" si="49"/>
        <v xml:space="preserve"> </v>
      </c>
      <c r="BU18" s="620" t="str">
        <f t="shared" si="50"/>
        <v xml:space="preserve"> </v>
      </c>
      <c r="BV18" s="620" t="str">
        <f t="shared" si="29"/>
        <v xml:space="preserve"> </v>
      </c>
      <c r="BW18" s="620" t="str">
        <f t="shared" si="51"/>
        <v xml:space="preserve"> </v>
      </c>
      <c r="BX18" s="620" t="str">
        <f t="shared" si="52"/>
        <v xml:space="preserve"> </v>
      </c>
      <c r="BY18" s="620" t="str">
        <f t="shared" si="53"/>
        <v xml:space="preserve"> </v>
      </c>
      <c r="BZ18" s="620" t="str">
        <f t="shared" si="53"/>
        <v xml:space="preserve"> </v>
      </c>
      <c r="CA18" s="620" t="str">
        <f t="shared" si="54"/>
        <v xml:space="preserve"> </v>
      </c>
      <c r="CB18" s="620" t="str">
        <f t="shared" si="55"/>
        <v xml:space="preserve"> </v>
      </c>
      <c r="CC18" s="620" t="str">
        <f t="shared" si="56"/>
        <v xml:space="preserve"> </v>
      </c>
      <c r="CD18" s="620" t="str">
        <f t="shared" si="57"/>
        <v xml:space="preserve"> </v>
      </c>
      <c r="CE18" s="620" t="str">
        <f t="shared" si="58"/>
        <v xml:space="preserve"> </v>
      </c>
      <c r="CF18" s="620" t="str">
        <f t="shared" si="59"/>
        <v xml:space="preserve"> </v>
      </c>
      <c r="CG18" s="520">
        <f t="shared" si="60"/>
        <v>0</v>
      </c>
      <c r="CH18" s="29"/>
      <c r="CI18" s="518">
        <f t="shared" si="30"/>
        <v>0</v>
      </c>
      <c r="CJ18" s="518" t="str">
        <f t="shared" si="30"/>
        <v xml:space="preserve"> </v>
      </c>
      <c r="CK18" s="518" t="str">
        <f t="shared" si="30"/>
        <v xml:space="preserve"> </v>
      </c>
      <c r="CL18" s="518" t="str">
        <f t="shared" si="30"/>
        <v xml:space="preserve"> </v>
      </c>
      <c r="CM18" s="518" t="str">
        <f t="shared" si="30"/>
        <v xml:space="preserve"> </v>
      </c>
      <c r="CN18" s="518" t="str">
        <f t="shared" si="30"/>
        <v xml:space="preserve"> </v>
      </c>
      <c r="CO18" s="518" t="str">
        <f t="shared" si="30"/>
        <v xml:space="preserve"> </v>
      </c>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row>
    <row r="19" spans="1:443" ht="24.95" customHeight="1" x14ac:dyDescent="0.25">
      <c r="A19" s="41"/>
      <c r="B19" s="864"/>
      <c r="C19" s="826"/>
      <c r="D19" s="636" t="s">
        <v>143</v>
      </c>
      <c r="E19" s="48"/>
      <c r="F19" s="48"/>
      <c r="G19" s="44"/>
      <c r="H19" s="49" t="b">
        <f t="shared" si="10"/>
        <v>0</v>
      </c>
      <c r="I19" s="49" t="b">
        <f t="shared" si="11"/>
        <v>0</v>
      </c>
      <c r="J19" s="49">
        <f t="shared" si="12"/>
        <v>0</v>
      </c>
      <c r="K19" s="43"/>
      <c r="L19" s="47" t="str">
        <f t="shared" si="13"/>
        <v>I</v>
      </c>
      <c r="M19" s="44"/>
      <c r="N19" s="378">
        <f t="shared" si="14"/>
        <v>0</v>
      </c>
      <c r="O19" s="378" t="str">
        <f t="shared" si="15"/>
        <v xml:space="preserve"> </v>
      </c>
      <c r="P19" s="378" t="str">
        <f t="shared" si="16"/>
        <v xml:space="preserve"> </v>
      </c>
      <c r="Q19" s="379" t="str">
        <f t="shared" si="17"/>
        <v xml:space="preserve"> </v>
      </c>
      <c r="R19" s="378">
        <f t="shared" si="18"/>
        <v>0</v>
      </c>
      <c r="S19" s="383"/>
      <c r="T19" s="43"/>
      <c r="U19" s="45">
        <f t="shared" si="19"/>
        <v>0</v>
      </c>
      <c r="V19" s="386"/>
      <c r="W19" s="387"/>
      <c r="X19" s="377">
        <f t="shared" si="31"/>
        <v>3</v>
      </c>
      <c r="Y19" s="388">
        <f t="shared" si="62"/>
        <v>3</v>
      </c>
      <c r="Z19" s="388" t="str">
        <f t="shared" si="63"/>
        <v xml:space="preserve"> </v>
      </c>
      <c r="AA19" s="388" t="str">
        <f t="shared" si="64"/>
        <v xml:space="preserve"> </v>
      </c>
      <c r="AB19" s="388" t="str">
        <f t="shared" si="65"/>
        <v xml:space="preserve"> </v>
      </c>
      <c r="AC19" s="426">
        <f t="shared" si="66"/>
        <v>3</v>
      </c>
      <c r="AD19" s="669"/>
      <c r="AE19" s="670"/>
      <c r="AF19" s="665"/>
      <c r="AG19" s="665"/>
      <c r="AH19" s="673" t="str">
        <f t="shared" si="61"/>
        <v>NA</v>
      </c>
      <c r="AI19" s="674" t="str">
        <f t="shared" si="37"/>
        <v>I</v>
      </c>
      <c r="AJ19" s="41"/>
      <c r="AK19" s="679" t="str">
        <f t="shared" si="21"/>
        <v xml:space="preserve"> </v>
      </c>
      <c r="AL19" s="41"/>
      <c r="AM19" s="29"/>
      <c r="AN19" s="363" t="s">
        <v>305</v>
      </c>
      <c r="AO19" s="363" t="str">
        <f t="shared" si="22"/>
        <v>NA</v>
      </c>
      <c r="AP19" s="363" t="s">
        <v>306</v>
      </c>
      <c r="AQ19" s="364" t="str">
        <f t="shared" si="23"/>
        <v>NA</v>
      </c>
      <c r="AR19" s="363" t="s">
        <v>307</v>
      </c>
      <c r="AS19" s="365" t="str">
        <f t="shared" si="38"/>
        <v>NA</v>
      </c>
      <c r="AT19" s="604">
        <v>1</v>
      </c>
      <c r="AU19" s="521">
        <f t="shared" si="39"/>
        <v>0</v>
      </c>
      <c r="AV19" s="521">
        <f t="shared" si="40"/>
        <v>0</v>
      </c>
      <c r="AW19" s="521">
        <f t="shared" si="41"/>
        <v>0</v>
      </c>
      <c r="AX19" s="521">
        <f t="shared" si="42"/>
        <v>1</v>
      </c>
      <c r="AY19" s="524">
        <v>1</v>
      </c>
      <c r="AZ19" s="366">
        <f t="shared" si="24"/>
        <v>0</v>
      </c>
      <c r="BA19" s="366">
        <f t="shared" si="24"/>
        <v>0</v>
      </c>
      <c r="BB19" s="366">
        <f t="shared" si="24"/>
        <v>0</v>
      </c>
      <c r="BC19" s="367">
        <f t="shared" si="25"/>
        <v>1</v>
      </c>
      <c r="BD19" s="368" t="str">
        <f t="shared" si="26"/>
        <v>NA</v>
      </c>
      <c r="BE19" s="369" t="str">
        <f t="shared" si="27"/>
        <v>I</v>
      </c>
      <c r="BF19" s="525" t="str">
        <f t="shared" si="28"/>
        <v xml:space="preserve"> </v>
      </c>
      <c r="BG19" s="381">
        <f t="shared" si="43"/>
        <v>3</v>
      </c>
      <c r="BH19" s="381" t="str">
        <f t="shared" si="44"/>
        <v xml:space="preserve"> </v>
      </c>
      <c r="BI19" s="381" t="str">
        <f t="shared" si="44"/>
        <v xml:space="preserve"> </v>
      </c>
      <c r="BJ19" s="381" t="str">
        <f t="shared" si="44"/>
        <v xml:space="preserve"> </v>
      </c>
      <c r="BK19" s="381">
        <f t="shared" si="45"/>
        <v>3</v>
      </c>
      <c r="BL19" s="29"/>
      <c r="BM19" s="29"/>
      <c r="BN19" s="621">
        <f t="shared" si="46"/>
        <v>0</v>
      </c>
      <c r="BO19" s="509">
        <f t="shared" si="47"/>
        <v>3</v>
      </c>
      <c r="BP19" s="620">
        <f t="shared" si="48"/>
        <v>0</v>
      </c>
      <c r="BQ19" s="620">
        <f t="shared" si="49"/>
        <v>0</v>
      </c>
      <c r="BR19" s="620" t="str">
        <f t="shared" si="49"/>
        <v xml:space="preserve"> </v>
      </c>
      <c r="BS19" s="620" t="str">
        <f t="shared" si="49"/>
        <v xml:space="preserve"> </v>
      </c>
      <c r="BT19" s="620" t="str">
        <f t="shared" si="49"/>
        <v xml:space="preserve"> </v>
      </c>
      <c r="BU19" s="620" t="str">
        <f t="shared" si="50"/>
        <v xml:space="preserve"> </v>
      </c>
      <c r="BV19" s="620" t="str">
        <f t="shared" si="29"/>
        <v xml:space="preserve"> </v>
      </c>
      <c r="BW19" s="620" t="str">
        <f t="shared" si="51"/>
        <v xml:space="preserve"> </v>
      </c>
      <c r="BX19" s="620" t="str">
        <f t="shared" si="52"/>
        <v xml:space="preserve"> </v>
      </c>
      <c r="BY19" s="620" t="str">
        <f t="shared" si="53"/>
        <v xml:space="preserve"> </v>
      </c>
      <c r="BZ19" s="620" t="str">
        <f t="shared" si="53"/>
        <v xml:space="preserve"> </v>
      </c>
      <c r="CA19" s="620" t="str">
        <f t="shared" si="54"/>
        <v xml:space="preserve"> </v>
      </c>
      <c r="CB19" s="620" t="str">
        <f t="shared" si="55"/>
        <v xml:space="preserve"> </v>
      </c>
      <c r="CC19" s="620" t="str">
        <f t="shared" si="56"/>
        <v xml:space="preserve"> </v>
      </c>
      <c r="CD19" s="620" t="str">
        <f t="shared" si="57"/>
        <v xml:space="preserve"> </v>
      </c>
      <c r="CE19" s="620" t="str">
        <f t="shared" si="58"/>
        <v xml:space="preserve"> </v>
      </c>
      <c r="CF19" s="620" t="str">
        <f t="shared" si="59"/>
        <v xml:space="preserve"> </v>
      </c>
      <c r="CG19" s="520">
        <f t="shared" si="60"/>
        <v>0</v>
      </c>
      <c r="CH19" s="29"/>
      <c r="CI19" s="518">
        <f t="shared" si="30"/>
        <v>0</v>
      </c>
      <c r="CJ19" s="518" t="str">
        <f t="shared" si="30"/>
        <v xml:space="preserve"> </v>
      </c>
      <c r="CK19" s="518" t="str">
        <f t="shared" si="30"/>
        <v xml:space="preserve"> </v>
      </c>
      <c r="CL19" s="518" t="str">
        <f t="shared" si="30"/>
        <v xml:space="preserve"> </v>
      </c>
      <c r="CM19" s="518" t="str">
        <f t="shared" si="30"/>
        <v xml:space="preserve"> </v>
      </c>
      <c r="CN19" s="518" t="str">
        <f t="shared" si="30"/>
        <v xml:space="preserve"> </v>
      </c>
      <c r="CO19" s="518" t="str">
        <f t="shared" si="30"/>
        <v xml:space="preserve"> </v>
      </c>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row>
    <row r="20" spans="1:443" ht="24.95" customHeight="1" x14ac:dyDescent="0.25">
      <c r="A20" s="41"/>
      <c r="B20" s="864"/>
      <c r="C20" s="826"/>
      <c r="D20" s="636" t="s">
        <v>144</v>
      </c>
      <c r="E20" s="48"/>
      <c r="F20" s="48"/>
      <c r="G20" s="44"/>
      <c r="H20" s="49" t="b">
        <f t="shared" si="10"/>
        <v>0</v>
      </c>
      <c r="I20" s="49" t="b">
        <f t="shared" si="11"/>
        <v>0</v>
      </c>
      <c r="J20" s="49">
        <f t="shared" si="12"/>
        <v>0</v>
      </c>
      <c r="K20" s="43"/>
      <c r="L20" s="47" t="str">
        <f t="shared" si="13"/>
        <v>I</v>
      </c>
      <c r="M20" s="44"/>
      <c r="N20" s="378">
        <f t="shared" si="14"/>
        <v>0</v>
      </c>
      <c r="O20" s="378" t="str">
        <f t="shared" si="15"/>
        <v xml:space="preserve"> </v>
      </c>
      <c r="P20" s="378" t="str">
        <f t="shared" si="16"/>
        <v xml:space="preserve"> </v>
      </c>
      <c r="Q20" s="379" t="str">
        <f t="shared" si="17"/>
        <v xml:space="preserve"> </v>
      </c>
      <c r="R20" s="378">
        <f t="shared" si="18"/>
        <v>0</v>
      </c>
      <c r="S20" s="383"/>
      <c r="T20" s="43"/>
      <c r="U20" s="45">
        <f t="shared" si="19"/>
        <v>0</v>
      </c>
      <c r="V20" s="386"/>
      <c r="W20" s="387"/>
      <c r="X20" s="377">
        <f t="shared" si="31"/>
        <v>3</v>
      </c>
      <c r="Y20" s="388">
        <f t="shared" si="62"/>
        <v>3</v>
      </c>
      <c r="Z20" s="388" t="str">
        <f t="shared" si="63"/>
        <v xml:space="preserve"> </v>
      </c>
      <c r="AA20" s="388" t="str">
        <f t="shared" si="64"/>
        <v xml:space="preserve"> </v>
      </c>
      <c r="AB20" s="388" t="str">
        <f t="shared" si="65"/>
        <v xml:space="preserve"> </v>
      </c>
      <c r="AC20" s="426">
        <f t="shared" si="66"/>
        <v>3</v>
      </c>
      <c r="AD20" s="669"/>
      <c r="AE20" s="670"/>
      <c r="AF20" s="665"/>
      <c r="AG20" s="665"/>
      <c r="AH20" s="673" t="str">
        <f t="shared" si="61"/>
        <v>NA</v>
      </c>
      <c r="AI20" s="674" t="str">
        <f t="shared" si="37"/>
        <v>I</v>
      </c>
      <c r="AJ20" s="41"/>
      <c r="AK20" s="679" t="str">
        <f t="shared" si="21"/>
        <v xml:space="preserve"> </v>
      </c>
      <c r="AL20" s="41"/>
      <c r="AM20" s="29"/>
      <c r="AN20" s="363" t="s">
        <v>305</v>
      </c>
      <c r="AO20" s="363" t="str">
        <f t="shared" si="22"/>
        <v>NA</v>
      </c>
      <c r="AP20" s="363" t="s">
        <v>306</v>
      </c>
      <c r="AQ20" s="364" t="str">
        <f t="shared" si="23"/>
        <v>NA</v>
      </c>
      <c r="AR20" s="363" t="s">
        <v>307</v>
      </c>
      <c r="AS20" s="365" t="str">
        <f t="shared" si="38"/>
        <v>NA</v>
      </c>
      <c r="AT20" s="604">
        <v>1</v>
      </c>
      <c r="AU20" s="521">
        <f t="shared" si="39"/>
        <v>0</v>
      </c>
      <c r="AV20" s="521">
        <f t="shared" si="40"/>
        <v>0</v>
      </c>
      <c r="AW20" s="521">
        <f t="shared" si="41"/>
        <v>0</v>
      </c>
      <c r="AX20" s="521">
        <f t="shared" si="42"/>
        <v>1</v>
      </c>
      <c r="AY20" s="524">
        <v>1</v>
      </c>
      <c r="AZ20" s="366">
        <f t="shared" si="24"/>
        <v>0</v>
      </c>
      <c r="BA20" s="366">
        <f t="shared" si="24"/>
        <v>0</v>
      </c>
      <c r="BB20" s="366">
        <f t="shared" si="24"/>
        <v>0</v>
      </c>
      <c r="BC20" s="367">
        <f t="shared" si="25"/>
        <v>1</v>
      </c>
      <c r="BD20" s="368" t="str">
        <f t="shared" si="26"/>
        <v>NA</v>
      </c>
      <c r="BE20" s="369" t="str">
        <f t="shared" si="27"/>
        <v>I</v>
      </c>
      <c r="BF20" s="525" t="str">
        <f t="shared" si="28"/>
        <v xml:space="preserve"> </v>
      </c>
      <c r="BG20" s="381">
        <f t="shared" si="43"/>
        <v>3</v>
      </c>
      <c r="BH20" s="381" t="str">
        <f t="shared" si="44"/>
        <v xml:space="preserve"> </v>
      </c>
      <c r="BI20" s="381" t="str">
        <f t="shared" si="44"/>
        <v xml:space="preserve"> </v>
      </c>
      <c r="BJ20" s="381" t="str">
        <f t="shared" si="44"/>
        <v xml:space="preserve"> </v>
      </c>
      <c r="BK20" s="381">
        <f t="shared" si="45"/>
        <v>3</v>
      </c>
      <c r="BL20" s="29"/>
      <c r="BM20" s="29"/>
      <c r="BN20" s="621">
        <f t="shared" si="46"/>
        <v>0</v>
      </c>
      <c r="BO20" s="509">
        <f t="shared" si="47"/>
        <v>3</v>
      </c>
      <c r="BP20" s="620">
        <f t="shared" si="48"/>
        <v>0</v>
      </c>
      <c r="BQ20" s="620">
        <f t="shared" si="49"/>
        <v>0</v>
      </c>
      <c r="BR20" s="620" t="str">
        <f t="shared" si="49"/>
        <v xml:space="preserve"> </v>
      </c>
      <c r="BS20" s="620" t="str">
        <f t="shared" si="49"/>
        <v xml:space="preserve"> </v>
      </c>
      <c r="BT20" s="620" t="str">
        <f t="shared" si="49"/>
        <v xml:space="preserve"> </v>
      </c>
      <c r="BU20" s="620" t="str">
        <f t="shared" si="50"/>
        <v xml:space="preserve"> </v>
      </c>
      <c r="BV20" s="620" t="str">
        <f t="shared" si="29"/>
        <v xml:space="preserve"> </v>
      </c>
      <c r="BW20" s="620" t="str">
        <f t="shared" si="51"/>
        <v xml:space="preserve"> </v>
      </c>
      <c r="BX20" s="620" t="str">
        <f t="shared" si="52"/>
        <v xml:space="preserve"> </v>
      </c>
      <c r="BY20" s="620" t="str">
        <f t="shared" si="53"/>
        <v xml:space="preserve"> </v>
      </c>
      <c r="BZ20" s="620" t="str">
        <f t="shared" si="53"/>
        <v xml:space="preserve"> </v>
      </c>
      <c r="CA20" s="620" t="str">
        <f t="shared" si="54"/>
        <v xml:space="preserve"> </v>
      </c>
      <c r="CB20" s="620" t="str">
        <f t="shared" si="55"/>
        <v xml:space="preserve"> </v>
      </c>
      <c r="CC20" s="620" t="str">
        <f t="shared" si="56"/>
        <v xml:space="preserve"> </v>
      </c>
      <c r="CD20" s="620" t="str">
        <f t="shared" si="57"/>
        <v xml:space="preserve"> </v>
      </c>
      <c r="CE20" s="620" t="str">
        <f t="shared" si="58"/>
        <v xml:space="preserve"> </v>
      </c>
      <c r="CF20" s="620" t="str">
        <f t="shared" si="59"/>
        <v xml:space="preserve"> </v>
      </c>
      <c r="CG20" s="520">
        <f t="shared" si="60"/>
        <v>0</v>
      </c>
      <c r="CH20" s="29"/>
      <c r="CI20" s="518">
        <f t="shared" si="30"/>
        <v>0</v>
      </c>
      <c r="CJ20" s="518" t="str">
        <f t="shared" si="30"/>
        <v xml:space="preserve"> </v>
      </c>
      <c r="CK20" s="518" t="str">
        <f t="shared" si="30"/>
        <v xml:space="preserve"> </v>
      </c>
      <c r="CL20" s="518" t="str">
        <f t="shared" si="30"/>
        <v xml:space="preserve"> </v>
      </c>
      <c r="CM20" s="518" t="str">
        <f t="shared" si="30"/>
        <v xml:space="preserve"> </v>
      </c>
      <c r="CN20" s="518" t="str">
        <f t="shared" si="30"/>
        <v xml:space="preserve"> </v>
      </c>
      <c r="CO20" s="518" t="str">
        <f t="shared" si="30"/>
        <v xml:space="preserve"> </v>
      </c>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row>
    <row r="21" spans="1:443" ht="24.95" customHeight="1" x14ac:dyDescent="0.25">
      <c r="A21" s="41"/>
      <c r="B21" s="864"/>
      <c r="C21" s="826"/>
      <c r="D21" s="636" t="s">
        <v>146</v>
      </c>
      <c r="E21" s="48"/>
      <c r="F21" s="48"/>
      <c r="G21" s="44"/>
      <c r="H21" s="49" t="b">
        <f t="shared" si="10"/>
        <v>0</v>
      </c>
      <c r="I21" s="49" t="b">
        <f t="shared" si="11"/>
        <v>0</v>
      </c>
      <c r="J21" s="49">
        <f t="shared" si="12"/>
        <v>0</v>
      </c>
      <c r="K21" s="43"/>
      <c r="L21" s="47" t="str">
        <f t="shared" si="13"/>
        <v>I</v>
      </c>
      <c r="M21" s="44"/>
      <c r="N21" s="378">
        <f t="shared" si="14"/>
        <v>0</v>
      </c>
      <c r="O21" s="378" t="str">
        <f t="shared" si="15"/>
        <v xml:space="preserve"> </v>
      </c>
      <c r="P21" s="378" t="str">
        <f t="shared" si="16"/>
        <v xml:space="preserve"> </v>
      </c>
      <c r="Q21" s="379" t="str">
        <f t="shared" si="17"/>
        <v xml:space="preserve"> </v>
      </c>
      <c r="R21" s="378">
        <f t="shared" si="18"/>
        <v>0</v>
      </c>
      <c r="S21" s="383"/>
      <c r="T21" s="43"/>
      <c r="U21" s="45">
        <f t="shared" si="19"/>
        <v>0</v>
      </c>
      <c r="V21" s="386"/>
      <c r="W21" s="387"/>
      <c r="X21" s="377">
        <f t="shared" si="31"/>
        <v>3</v>
      </c>
      <c r="Y21" s="388">
        <f t="shared" si="62"/>
        <v>3</v>
      </c>
      <c r="Z21" s="388" t="str">
        <f t="shared" si="63"/>
        <v xml:space="preserve"> </v>
      </c>
      <c r="AA21" s="388" t="str">
        <f t="shared" si="64"/>
        <v xml:space="preserve"> </v>
      </c>
      <c r="AB21" s="388" t="str">
        <f t="shared" si="65"/>
        <v xml:space="preserve"> </v>
      </c>
      <c r="AC21" s="426">
        <f t="shared" si="66"/>
        <v>3</v>
      </c>
      <c r="AD21" s="669"/>
      <c r="AE21" s="670"/>
      <c r="AF21" s="665"/>
      <c r="AG21" s="665"/>
      <c r="AH21" s="673" t="str">
        <f t="shared" si="61"/>
        <v>NA</v>
      </c>
      <c r="AI21" s="674" t="str">
        <f t="shared" si="37"/>
        <v>I</v>
      </c>
      <c r="AJ21" s="41"/>
      <c r="AK21" s="679" t="str">
        <f t="shared" si="21"/>
        <v xml:space="preserve"> </v>
      </c>
      <c r="AL21" s="41"/>
      <c r="AM21" s="29"/>
      <c r="AN21" s="363" t="s">
        <v>305</v>
      </c>
      <c r="AO21" s="363" t="str">
        <f t="shared" si="22"/>
        <v>NA</v>
      </c>
      <c r="AP21" s="363" t="s">
        <v>306</v>
      </c>
      <c r="AQ21" s="364" t="str">
        <f t="shared" si="23"/>
        <v>NA</v>
      </c>
      <c r="AR21" s="363" t="s">
        <v>307</v>
      </c>
      <c r="AS21" s="365" t="str">
        <f t="shared" si="38"/>
        <v>NA</v>
      </c>
      <c r="AT21" s="604">
        <v>1</v>
      </c>
      <c r="AU21" s="521">
        <f t="shared" si="39"/>
        <v>0</v>
      </c>
      <c r="AV21" s="521">
        <f t="shared" si="40"/>
        <v>0</v>
      </c>
      <c r="AW21" s="521">
        <f t="shared" si="41"/>
        <v>0</v>
      </c>
      <c r="AX21" s="521">
        <f t="shared" si="42"/>
        <v>1</v>
      </c>
      <c r="AY21" s="524">
        <v>1</v>
      </c>
      <c r="AZ21" s="366">
        <f t="shared" si="24"/>
        <v>0</v>
      </c>
      <c r="BA21" s="366">
        <f t="shared" si="24"/>
        <v>0</v>
      </c>
      <c r="BB21" s="366">
        <f t="shared" si="24"/>
        <v>0</v>
      </c>
      <c r="BC21" s="367">
        <f t="shared" si="25"/>
        <v>1</v>
      </c>
      <c r="BD21" s="368" t="str">
        <f t="shared" si="26"/>
        <v>NA</v>
      </c>
      <c r="BE21" s="369" t="str">
        <f t="shared" si="27"/>
        <v>I</v>
      </c>
      <c r="BF21" s="525" t="str">
        <f t="shared" si="28"/>
        <v xml:space="preserve"> </v>
      </c>
      <c r="BG21" s="381">
        <f t="shared" si="43"/>
        <v>3</v>
      </c>
      <c r="BH21" s="381" t="str">
        <f t="shared" si="44"/>
        <v xml:space="preserve"> </v>
      </c>
      <c r="BI21" s="381" t="str">
        <f t="shared" si="44"/>
        <v xml:space="preserve"> </v>
      </c>
      <c r="BJ21" s="381" t="str">
        <f t="shared" si="44"/>
        <v xml:space="preserve"> </v>
      </c>
      <c r="BK21" s="381">
        <f t="shared" si="45"/>
        <v>3</v>
      </c>
      <c r="BL21" s="29"/>
      <c r="BM21" s="29"/>
      <c r="BN21" s="621">
        <f t="shared" si="46"/>
        <v>0</v>
      </c>
      <c r="BO21" s="509">
        <f t="shared" si="47"/>
        <v>3</v>
      </c>
      <c r="BP21" s="620">
        <f t="shared" si="48"/>
        <v>0</v>
      </c>
      <c r="BQ21" s="620">
        <f t="shared" si="49"/>
        <v>0</v>
      </c>
      <c r="BR21" s="620" t="str">
        <f t="shared" si="49"/>
        <v xml:space="preserve"> </v>
      </c>
      <c r="BS21" s="620" t="str">
        <f t="shared" si="49"/>
        <v xml:space="preserve"> </v>
      </c>
      <c r="BT21" s="620" t="str">
        <f t="shared" si="49"/>
        <v xml:space="preserve"> </v>
      </c>
      <c r="BU21" s="620" t="str">
        <f t="shared" si="50"/>
        <v xml:space="preserve"> </v>
      </c>
      <c r="BV21" s="620" t="str">
        <f t="shared" si="29"/>
        <v xml:space="preserve"> </v>
      </c>
      <c r="BW21" s="620" t="str">
        <f t="shared" si="51"/>
        <v xml:space="preserve"> </v>
      </c>
      <c r="BX21" s="620" t="str">
        <f t="shared" si="52"/>
        <v xml:space="preserve"> </v>
      </c>
      <c r="BY21" s="620" t="str">
        <f t="shared" si="53"/>
        <v xml:space="preserve"> </v>
      </c>
      <c r="BZ21" s="620" t="str">
        <f t="shared" si="53"/>
        <v xml:space="preserve"> </v>
      </c>
      <c r="CA21" s="620" t="str">
        <f t="shared" si="54"/>
        <v xml:space="preserve"> </v>
      </c>
      <c r="CB21" s="620" t="str">
        <f t="shared" si="55"/>
        <v xml:space="preserve"> </v>
      </c>
      <c r="CC21" s="620" t="str">
        <f t="shared" si="56"/>
        <v xml:space="preserve"> </v>
      </c>
      <c r="CD21" s="620" t="str">
        <f t="shared" si="57"/>
        <v xml:space="preserve"> </v>
      </c>
      <c r="CE21" s="620" t="str">
        <f t="shared" si="58"/>
        <v xml:space="preserve"> </v>
      </c>
      <c r="CF21" s="620" t="str">
        <f t="shared" si="59"/>
        <v xml:space="preserve"> </v>
      </c>
      <c r="CG21" s="520">
        <f t="shared" si="60"/>
        <v>0</v>
      </c>
      <c r="CH21" s="29"/>
      <c r="CI21" s="518">
        <f t="shared" si="30"/>
        <v>0</v>
      </c>
      <c r="CJ21" s="518" t="str">
        <f t="shared" si="30"/>
        <v xml:space="preserve"> </v>
      </c>
      <c r="CK21" s="518" t="str">
        <f t="shared" si="30"/>
        <v xml:space="preserve"> </v>
      </c>
      <c r="CL21" s="518" t="str">
        <f t="shared" si="30"/>
        <v xml:space="preserve"> </v>
      </c>
      <c r="CM21" s="518" t="str">
        <f t="shared" si="30"/>
        <v xml:space="preserve"> </v>
      </c>
      <c r="CN21" s="518" t="str">
        <f t="shared" si="30"/>
        <v xml:space="preserve"> </v>
      </c>
      <c r="CO21" s="518" t="str">
        <f t="shared" si="30"/>
        <v xml:space="preserve"> </v>
      </c>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row>
    <row r="22" spans="1:443" ht="24.95" customHeight="1" x14ac:dyDescent="0.25">
      <c r="A22" s="41"/>
      <c r="B22" s="864"/>
      <c r="C22" s="826"/>
      <c r="D22" s="636" t="s">
        <v>147</v>
      </c>
      <c r="E22" s="48"/>
      <c r="F22" s="48"/>
      <c r="G22" s="44"/>
      <c r="H22" s="49" t="b">
        <f t="shared" si="10"/>
        <v>0</v>
      </c>
      <c r="I22" s="49" t="b">
        <f t="shared" si="11"/>
        <v>0</v>
      </c>
      <c r="J22" s="49">
        <f t="shared" si="12"/>
        <v>0</v>
      </c>
      <c r="K22" s="43"/>
      <c r="L22" s="47" t="str">
        <f t="shared" si="13"/>
        <v>I</v>
      </c>
      <c r="M22" s="44"/>
      <c r="N22" s="378">
        <f t="shared" si="14"/>
        <v>0</v>
      </c>
      <c r="O22" s="378" t="str">
        <f t="shared" si="15"/>
        <v xml:space="preserve"> </v>
      </c>
      <c r="P22" s="378" t="str">
        <f t="shared" si="16"/>
        <v xml:space="preserve"> </v>
      </c>
      <c r="Q22" s="379" t="str">
        <f t="shared" si="17"/>
        <v xml:space="preserve"> </v>
      </c>
      <c r="R22" s="378">
        <f t="shared" si="18"/>
        <v>0</v>
      </c>
      <c r="S22" s="383"/>
      <c r="T22" s="43"/>
      <c r="U22" s="45">
        <f t="shared" si="19"/>
        <v>0</v>
      </c>
      <c r="V22" s="386"/>
      <c r="W22" s="387"/>
      <c r="X22" s="377">
        <f t="shared" si="31"/>
        <v>3</v>
      </c>
      <c r="Y22" s="388">
        <f t="shared" si="62"/>
        <v>3</v>
      </c>
      <c r="Z22" s="388" t="str">
        <f t="shared" si="63"/>
        <v xml:space="preserve"> </v>
      </c>
      <c r="AA22" s="388" t="str">
        <f t="shared" si="64"/>
        <v xml:space="preserve"> </v>
      </c>
      <c r="AB22" s="388" t="str">
        <f t="shared" si="65"/>
        <v xml:space="preserve"> </v>
      </c>
      <c r="AC22" s="426">
        <f t="shared" si="66"/>
        <v>3</v>
      </c>
      <c r="AD22" s="669"/>
      <c r="AE22" s="670"/>
      <c r="AF22" s="665"/>
      <c r="AG22" s="665"/>
      <c r="AH22" s="673" t="str">
        <f t="shared" si="61"/>
        <v>NA</v>
      </c>
      <c r="AI22" s="674" t="str">
        <f t="shared" si="37"/>
        <v>I</v>
      </c>
      <c r="AJ22" s="41"/>
      <c r="AK22" s="679" t="str">
        <f t="shared" si="21"/>
        <v xml:space="preserve"> </v>
      </c>
      <c r="AL22" s="41"/>
      <c r="AM22" s="29"/>
      <c r="AN22" s="363" t="s">
        <v>305</v>
      </c>
      <c r="AO22" s="363" t="str">
        <f t="shared" si="22"/>
        <v>NA</v>
      </c>
      <c r="AP22" s="363" t="s">
        <v>306</v>
      </c>
      <c r="AQ22" s="364" t="str">
        <f t="shared" si="23"/>
        <v>NA</v>
      </c>
      <c r="AR22" s="363" t="s">
        <v>307</v>
      </c>
      <c r="AS22" s="365" t="str">
        <f t="shared" si="38"/>
        <v>NA</v>
      </c>
      <c r="AT22" s="604">
        <v>1</v>
      </c>
      <c r="AU22" s="521">
        <f t="shared" si="39"/>
        <v>0</v>
      </c>
      <c r="AV22" s="521">
        <f t="shared" si="40"/>
        <v>0</v>
      </c>
      <c r="AW22" s="521">
        <f t="shared" si="41"/>
        <v>0</v>
      </c>
      <c r="AX22" s="521">
        <f t="shared" si="42"/>
        <v>1</v>
      </c>
      <c r="AY22" s="524">
        <v>1</v>
      </c>
      <c r="AZ22" s="366">
        <f t="shared" si="24"/>
        <v>0</v>
      </c>
      <c r="BA22" s="366">
        <f t="shared" si="24"/>
        <v>0</v>
      </c>
      <c r="BB22" s="366">
        <f t="shared" si="24"/>
        <v>0</v>
      </c>
      <c r="BC22" s="367">
        <f t="shared" si="25"/>
        <v>1</v>
      </c>
      <c r="BD22" s="368" t="str">
        <f t="shared" si="26"/>
        <v>NA</v>
      </c>
      <c r="BE22" s="369" t="str">
        <f t="shared" si="27"/>
        <v>I</v>
      </c>
      <c r="BF22" s="525" t="str">
        <f t="shared" si="28"/>
        <v xml:space="preserve"> </v>
      </c>
      <c r="BG22" s="381">
        <f t="shared" si="43"/>
        <v>3</v>
      </c>
      <c r="BH22" s="381" t="str">
        <f t="shared" si="44"/>
        <v xml:space="preserve"> </v>
      </c>
      <c r="BI22" s="381" t="str">
        <f t="shared" si="44"/>
        <v xml:space="preserve"> </v>
      </c>
      <c r="BJ22" s="381" t="str">
        <f t="shared" si="44"/>
        <v xml:space="preserve"> </v>
      </c>
      <c r="BK22" s="381">
        <f t="shared" si="45"/>
        <v>3</v>
      </c>
      <c r="BL22" s="29"/>
      <c r="BM22" s="29"/>
      <c r="BN22" s="621">
        <f t="shared" si="46"/>
        <v>0</v>
      </c>
      <c r="BO22" s="509">
        <f t="shared" si="47"/>
        <v>3</v>
      </c>
      <c r="BP22" s="620">
        <f t="shared" si="48"/>
        <v>0</v>
      </c>
      <c r="BQ22" s="620">
        <f t="shared" si="49"/>
        <v>0</v>
      </c>
      <c r="BR22" s="620" t="str">
        <f t="shared" si="49"/>
        <v xml:space="preserve"> </v>
      </c>
      <c r="BS22" s="620" t="str">
        <f t="shared" si="49"/>
        <v xml:space="preserve"> </v>
      </c>
      <c r="BT22" s="620" t="str">
        <f t="shared" si="49"/>
        <v xml:space="preserve"> </v>
      </c>
      <c r="BU22" s="620" t="str">
        <f t="shared" si="50"/>
        <v xml:space="preserve"> </v>
      </c>
      <c r="BV22" s="620" t="str">
        <f t="shared" si="29"/>
        <v xml:space="preserve"> </v>
      </c>
      <c r="BW22" s="620" t="str">
        <f t="shared" si="51"/>
        <v xml:space="preserve"> </v>
      </c>
      <c r="BX22" s="620" t="str">
        <f t="shared" si="52"/>
        <v xml:space="preserve"> </v>
      </c>
      <c r="BY22" s="620" t="str">
        <f t="shared" si="53"/>
        <v xml:space="preserve"> </v>
      </c>
      <c r="BZ22" s="620" t="str">
        <f t="shared" si="53"/>
        <v xml:space="preserve"> </v>
      </c>
      <c r="CA22" s="620" t="str">
        <f t="shared" si="54"/>
        <v xml:space="preserve"> </v>
      </c>
      <c r="CB22" s="620" t="str">
        <f t="shared" si="55"/>
        <v xml:space="preserve"> </v>
      </c>
      <c r="CC22" s="620" t="str">
        <f t="shared" si="56"/>
        <v xml:space="preserve"> </v>
      </c>
      <c r="CD22" s="620" t="str">
        <f t="shared" si="57"/>
        <v xml:space="preserve"> </v>
      </c>
      <c r="CE22" s="620" t="str">
        <f t="shared" si="58"/>
        <v xml:space="preserve"> </v>
      </c>
      <c r="CF22" s="620" t="str">
        <f t="shared" si="59"/>
        <v xml:space="preserve"> </v>
      </c>
      <c r="CG22" s="520">
        <f t="shared" si="60"/>
        <v>0</v>
      </c>
      <c r="CH22" s="29"/>
      <c r="CI22" s="518">
        <f t="shared" si="30"/>
        <v>0</v>
      </c>
      <c r="CJ22" s="518" t="str">
        <f t="shared" si="30"/>
        <v xml:space="preserve"> </v>
      </c>
      <c r="CK22" s="518" t="str">
        <f t="shared" si="30"/>
        <v xml:space="preserve"> </v>
      </c>
      <c r="CL22" s="518" t="str">
        <f t="shared" si="30"/>
        <v xml:space="preserve"> </v>
      </c>
      <c r="CM22" s="518" t="str">
        <f t="shared" si="30"/>
        <v xml:space="preserve"> </v>
      </c>
      <c r="CN22" s="518" t="str">
        <f t="shared" si="30"/>
        <v xml:space="preserve"> </v>
      </c>
      <c r="CO22" s="518" t="str">
        <f t="shared" si="30"/>
        <v xml:space="preserve"> </v>
      </c>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row>
    <row r="23" spans="1:443" ht="24.95" customHeight="1" x14ac:dyDescent="0.25">
      <c r="A23" s="41"/>
      <c r="B23" s="864"/>
      <c r="C23" s="826"/>
      <c r="D23" s="636" t="s">
        <v>148</v>
      </c>
      <c r="E23" s="48"/>
      <c r="F23" s="48"/>
      <c r="G23" s="44"/>
      <c r="H23" s="49" t="b">
        <f t="shared" si="10"/>
        <v>0</v>
      </c>
      <c r="I23" s="49" t="b">
        <f t="shared" si="11"/>
        <v>0</v>
      </c>
      <c r="J23" s="49">
        <f t="shared" si="12"/>
        <v>0</v>
      </c>
      <c r="K23" s="43"/>
      <c r="L23" s="47" t="str">
        <f t="shared" si="13"/>
        <v>I</v>
      </c>
      <c r="M23" s="44"/>
      <c r="N23" s="378">
        <f t="shared" si="14"/>
        <v>0</v>
      </c>
      <c r="O23" s="378" t="str">
        <f t="shared" si="15"/>
        <v xml:space="preserve"> </v>
      </c>
      <c r="P23" s="378" t="str">
        <f t="shared" si="16"/>
        <v xml:space="preserve"> </v>
      </c>
      <c r="Q23" s="379" t="str">
        <f t="shared" si="17"/>
        <v xml:space="preserve"> </v>
      </c>
      <c r="R23" s="378">
        <f t="shared" si="18"/>
        <v>0</v>
      </c>
      <c r="S23" s="383"/>
      <c r="T23" s="43"/>
      <c r="U23" s="45">
        <f t="shared" si="19"/>
        <v>0</v>
      </c>
      <c r="V23" s="386"/>
      <c r="W23" s="387"/>
      <c r="X23" s="377">
        <f t="shared" si="31"/>
        <v>3</v>
      </c>
      <c r="Y23" s="388">
        <f t="shared" si="62"/>
        <v>3</v>
      </c>
      <c r="Z23" s="388" t="str">
        <f t="shared" si="63"/>
        <v xml:space="preserve"> </v>
      </c>
      <c r="AA23" s="388" t="str">
        <f t="shared" si="64"/>
        <v xml:space="preserve"> </v>
      </c>
      <c r="AB23" s="388" t="str">
        <f t="shared" si="65"/>
        <v xml:space="preserve"> </v>
      </c>
      <c r="AC23" s="426">
        <f t="shared" si="66"/>
        <v>3</v>
      </c>
      <c r="AD23" s="669"/>
      <c r="AE23" s="670"/>
      <c r="AF23" s="665"/>
      <c r="AG23" s="665"/>
      <c r="AH23" s="673" t="str">
        <f t="shared" si="61"/>
        <v>NA</v>
      </c>
      <c r="AI23" s="674" t="str">
        <f t="shared" si="37"/>
        <v>I</v>
      </c>
      <c r="AJ23" s="41"/>
      <c r="AK23" s="679" t="str">
        <f t="shared" si="21"/>
        <v xml:space="preserve"> </v>
      </c>
      <c r="AL23" s="41"/>
      <c r="AM23" s="29"/>
      <c r="AN23" s="363" t="s">
        <v>305</v>
      </c>
      <c r="AO23" s="363" t="str">
        <f t="shared" si="22"/>
        <v>NA</v>
      </c>
      <c r="AP23" s="363" t="s">
        <v>306</v>
      </c>
      <c r="AQ23" s="364" t="str">
        <f t="shared" si="23"/>
        <v>NA</v>
      </c>
      <c r="AR23" s="363" t="s">
        <v>307</v>
      </c>
      <c r="AS23" s="365" t="str">
        <f t="shared" si="38"/>
        <v>NA</v>
      </c>
      <c r="AT23" s="604">
        <v>1</v>
      </c>
      <c r="AU23" s="521">
        <f t="shared" si="39"/>
        <v>0</v>
      </c>
      <c r="AV23" s="521">
        <f t="shared" si="40"/>
        <v>0</v>
      </c>
      <c r="AW23" s="521">
        <f t="shared" si="41"/>
        <v>0</v>
      </c>
      <c r="AX23" s="521">
        <f t="shared" si="42"/>
        <v>1</v>
      </c>
      <c r="AY23" s="524">
        <v>1</v>
      </c>
      <c r="AZ23" s="366">
        <f t="shared" si="24"/>
        <v>0</v>
      </c>
      <c r="BA23" s="366">
        <f t="shared" si="24"/>
        <v>0</v>
      </c>
      <c r="BB23" s="366">
        <f t="shared" si="24"/>
        <v>0</v>
      </c>
      <c r="BC23" s="367">
        <f t="shared" si="25"/>
        <v>1</v>
      </c>
      <c r="BD23" s="368" t="str">
        <f t="shared" si="26"/>
        <v>NA</v>
      </c>
      <c r="BE23" s="369" t="str">
        <f t="shared" si="27"/>
        <v>I</v>
      </c>
      <c r="BF23" s="525" t="str">
        <f t="shared" si="28"/>
        <v xml:space="preserve"> </v>
      </c>
      <c r="BG23" s="381">
        <f t="shared" si="43"/>
        <v>3</v>
      </c>
      <c r="BH23" s="381" t="str">
        <f t="shared" si="44"/>
        <v xml:space="preserve"> </v>
      </c>
      <c r="BI23" s="381" t="str">
        <f t="shared" si="44"/>
        <v xml:space="preserve"> </v>
      </c>
      <c r="BJ23" s="381" t="str">
        <f t="shared" si="44"/>
        <v xml:space="preserve"> </v>
      </c>
      <c r="BK23" s="381">
        <f t="shared" si="45"/>
        <v>3</v>
      </c>
      <c r="BL23" s="29"/>
      <c r="BM23" s="29"/>
      <c r="BN23" s="621">
        <f t="shared" si="46"/>
        <v>0</v>
      </c>
      <c r="BO23" s="509">
        <f t="shared" si="47"/>
        <v>3</v>
      </c>
      <c r="BP23" s="620">
        <f t="shared" si="48"/>
        <v>0</v>
      </c>
      <c r="BQ23" s="620">
        <f t="shared" si="49"/>
        <v>0</v>
      </c>
      <c r="BR23" s="620" t="str">
        <f t="shared" si="49"/>
        <v xml:space="preserve"> </v>
      </c>
      <c r="BS23" s="620" t="str">
        <f t="shared" si="49"/>
        <v xml:space="preserve"> </v>
      </c>
      <c r="BT23" s="620" t="str">
        <f t="shared" si="49"/>
        <v xml:space="preserve"> </v>
      </c>
      <c r="BU23" s="620" t="str">
        <f t="shared" si="50"/>
        <v xml:space="preserve"> </v>
      </c>
      <c r="BV23" s="620" t="str">
        <f t="shared" si="29"/>
        <v xml:space="preserve"> </v>
      </c>
      <c r="BW23" s="620" t="str">
        <f t="shared" si="51"/>
        <v xml:space="preserve"> </v>
      </c>
      <c r="BX23" s="620" t="str">
        <f t="shared" si="52"/>
        <v xml:space="preserve"> </v>
      </c>
      <c r="BY23" s="620" t="str">
        <f t="shared" si="53"/>
        <v xml:space="preserve"> </v>
      </c>
      <c r="BZ23" s="620" t="str">
        <f t="shared" si="53"/>
        <v xml:space="preserve"> </v>
      </c>
      <c r="CA23" s="620" t="str">
        <f t="shared" si="54"/>
        <v xml:space="preserve"> </v>
      </c>
      <c r="CB23" s="620" t="str">
        <f t="shared" si="55"/>
        <v xml:space="preserve"> </v>
      </c>
      <c r="CC23" s="620" t="str">
        <f t="shared" si="56"/>
        <v xml:space="preserve"> </v>
      </c>
      <c r="CD23" s="620" t="str">
        <f t="shared" si="57"/>
        <v xml:space="preserve"> </v>
      </c>
      <c r="CE23" s="620" t="str">
        <f t="shared" si="58"/>
        <v xml:space="preserve"> </v>
      </c>
      <c r="CF23" s="620" t="str">
        <f t="shared" si="59"/>
        <v xml:space="preserve"> </v>
      </c>
      <c r="CG23" s="520">
        <f t="shared" si="60"/>
        <v>0</v>
      </c>
      <c r="CH23" s="29"/>
      <c r="CI23" s="518">
        <f t="shared" si="30"/>
        <v>0</v>
      </c>
      <c r="CJ23" s="518" t="str">
        <f t="shared" si="30"/>
        <v xml:space="preserve"> </v>
      </c>
      <c r="CK23" s="518" t="str">
        <f t="shared" si="30"/>
        <v xml:space="preserve"> </v>
      </c>
      <c r="CL23" s="518" t="str">
        <f t="shared" si="30"/>
        <v xml:space="preserve"> </v>
      </c>
      <c r="CM23" s="518" t="str">
        <f t="shared" si="30"/>
        <v xml:space="preserve"> </v>
      </c>
      <c r="CN23" s="518" t="str">
        <f t="shared" si="30"/>
        <v xml:space="preserve"> </v>
      </c>
      <c r="CO23" s="518" t="str">
        <f t="shared" si="30"/>
        <v xml:space="preserve"> </v>
      </c>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row>
    <row r="24" spans="1:443" ht="24.95" customHeight="1" x14ac:dyDescent="0.25">
      <c r="A24" s="41"/>
      <c r="B24" s="864"/>
      <c r="C24" s="827"/>
      <c r="D24" s="636" t="s">
        <v>308</v>
      </c>
      <c r="E24" s="48"/>
      <c r="F24" s="48"/>
      <c r="G24" s="44"/>
      <c r="H24" s="49" t="b">
        <f t="shared" si="10"/>
        <v>0</v>
      </c>
      <c r="I24" s="49" t="b">
        <f t="shared" si="11"/>
        <v>0</v>
      </c>
      <c r="J24" s="49">
        <f t="shared" si="12"/>
        <v>0</v>
      </c>
      <c r="K24" s="43"/>
      <c r="L24" s="47" t="str">
        <f t="shared" si="13"/>
        <v>I</v>
      </c>
      <c r="M24" s="44"/>
      <c r="N24" s="378">
        <f t="shared" si="14"/>
        <v>0</v>
      </c>
      <c r="O24" s="378" t="str">
        <f t="shared" si="15"/>
        <v xml:space="preserve"> </v>
      </c>
      <c r="P24" s="378" t="str">
        <f t="shared" si="16"/>
        <v xml:space="preserve"> </v>
      </c>
      <c r="Q24" s="379" t="str">
        <f t="shared" si="17"/>
        <v xml:space="preserve"> </v>
      </c>
      <c r="R24" s="378">
        <f t="shared" si="18"/>
        <v>0</v>
      </c>
      <c r="S24" s="402"/>
      <c r="T24" s="837"/>
      <c r="U24" s="45">
        <f t="shared" si="19"/>
        <v>0</v>
      </c>
      <c r="V24" s="386"/>
      <c r="W24" s="387"/>
      <c r="X24" s="377">
        <f t="shared" si="31"/>
        <v>3</v>
      </c>
      <c r="Y24" s="388">
        <f t="shared" si="62"/>
        <v>3</v>
      </c>
      <c r="Z24" s="388" t="str">
        <f t="shared" si="63"/>
        <v xml:space="preserve"> </v>
      </c>
      <c r="AA24" s="388" t="str">
        <f t="shared" si="64"/>
        <v xml:space="preserve"> </v>
      </c>
      <c r="AB24" s="388" t="str">
        <f t="shared" si="65"/>
        <v xml:space="preserve"> </v>
      </c>
      <c r="AC24" s="426">
        <f t="shared" si="66"/>
        <v>3</v>
      </c>
      <c r="AD24" s="669"/>
      <c r="AE24" s="670"/>
      <c r="AF24" s="665"/>
      <c r="AG24" s="665"/>
      <c r="AH24" s="673" t="str">
        <f t="shared" si="61"/>
        <v>NA</v>
      </c>
      <c r="AI24" s="674" t="str">
        <f t="shared" si="37"/>
        <v>I</v>
      </c>
      <c r="AJ24" s="41"/>
      <c r="AK24" s="679" t="str">
        <f t="shared" si="21"/>
        <v xml:space="preserve"> </v>
      </c>
      <c r="AL24" s="41"/>
      <c r="AM24" s="29"/>
      <c r="AN24" s="363" t="s">
        <v>305</v>
      </c>
      <c r="AO24" s="363" t="str">
        <f t="shared" si="22"/>
        <v>NA</v>
      </c>
      <c r="AP24" s="363" t="s">
        <v>306</v>
      </c>
      <c r="AQ24" s="364" t="str">
        <f t="shared" si="23"/>
        <v>NA</v>
      </c>
      <c r="AR24" s="363" t="s">
        <v>307</v>
      </c>
      <c r="AS24" s="365" t="str">
        <f t="shared" si="38"/>
        <v>NA</v>
      </c>
      <c r="AT24" s="604">
        <v>1</v>
      </c>
      <c r="AU24" s="521">
        <f t="shared" si="39"/>
        <v>0</v>
      </c>
      <c r="AV24" s="521">
        <f t="shared" si="40"/>
        <v>0</v>
      </c>
      <c r="AW24" s="521">
        <f t="shared" si="41"/>
        <v>0</v>
      </c>
      <c r="AX24" s="521">
        <f t="shared" si="42"/>
        <v>1</v>
      </c>
      <c r="AY24" s="524">
        <v>1</v>
      </c>
      <c r="AZ24" s="366">
        <f t="shared" si="24"/>
        <v>0</v>
      </c>
      <c r="BA24" s="366">
        <f t="shared" si="24"/>
        <v>0</v>
      </c>
      <c r="BB24" s="366">
        <f t="shared" si="24"/>
        <v>0</v>
      </c>
      <c r="BC24" s="367">
        <f t="shared" si="25"/>
        <v>1</v>
      </c>
      <c r="BD24" s="368" t="str">
        <f t="shared" si="26"/>
        <v>NA</v>
      </c>
      <c r="BE24" s="369" t="str">
        <f t="shared" si="27"/>
        <v>I</v>
      </c>
      <c r="BF24" s="525" t="str">
        <f t="shared" si="28"/>
        <v xml:space="preserve"> </v>
      </c>
      <c r="BG24" s="381">
        <f t="shared" si="43"/>
        <v>3</v>
      </c>
      <c r="BH24" s="381" t="str">
        <f t="shared" si="44"/>
        <v xml:space="preserve"> </v>
      </c>
      <c r="BI24" s="381" t="str">
        <f t="shared" si="44"/>
        <v xml:space="preserve"> </v>
      </c>
      <c r="BJ24" s="381" t="str">
        <f t="shared" si="44"/>
        <v xml:space="preserve"> </v>
      </c>
      <c r="BK24" s="381">
        <f t="shared" si="45"/>
        <v>3</v>
      </c>
      <c r="BL24" s="29"/>
      <c r="BM24" s="29"/>
      <c r="BN24" s="621">
        <f t="shared" si="46"/>
        <v>0</v>
      </c>
      <c r="BO24" s="509">
        <f t="shared" si="47"/>
        <v>3</v>
      </c>
      <c r="BP24" s="620">
        <f t="shared" si="48"/>
        <v>0</v>
      </c>
      <c r="BQ24" s="620">
        <f t="shared" si="49"/>
        <v>0</v>
      </c>
      <c r="BR24" s="620" t="str">
        <f t="shared" si="49"/>
        <v xml:space="preserve"> </v>
      </c>
      <c r="BS24" s="620" t="str">
        <f t="shared" si="49"/>
        <v xml:space="preserve"> </v>
      </c>
      <c r="BT24" s="620" t="str">
        <f t="shared" si="49"/>
        <v xml:space="preserve"> </v>
      </c>
      <c r="BU24" s="620" t="str">
        <f t="shared" si="50"/>
        <v xml:space="preserve"> </v>
      </c>
      <c r="BV24" s="620" t="str">
        <f t="shared" si="29"/>
        <v xml:space="preserve"> </v>
      </c>
      <c r="BW24" s="620" t="str">
        <f t="shared" si="51"/>
        <v xml:space="preserve"> </v>
      </c>
      <c r="BX24" s="620" t="str">
        <f t="shared" si="52"/>
        <v xml:space="preserve"> </v>
      </c>
      <c r="BY24" s="620" t="str">
        <f t="shared" si="53"/>
        <v xml:space="preserve"> </v>
      </c>
      <c r="BZ24" s="620" t="str">
        <f t="shared" si="53"/>
        <v xml:space="preserve"> </v>
      </c>
      <c r="CA24" s="620" t="str">
        <f t="shared" si="54"/>
        <v xml:space="preserve"> </v>
      </c>
      <c r="CB24" s="620" t="str">
        <f t="shared" si="55"/>
        <v xml:space="preserve"> </v>
      </c>
      <c r="CC24" s="620" t="str">
        <f t="shared" si="56"/>
        <v xml:space="preserve"> </v>
      </c>
      <c r="CD24" s="620" t="str">
        <f t="shared" si="57"/>
        <v xml:space="preserve"> </v>
      </c>
      <c r="CE24" s="620" t="str">
        <f t="shared" si="58"/>
        <v xml:space="preserve"> </v>
      </c>
      <c r="CF24" s="620" t="str">
        <f t="shared" si="59"/>
        <v xml:space="preserve"> </v>
      </c>
      <c r="CG24" s="520">
        <f t="shared" si="60"/>
        <v>0</v>
      </c>
      <c r="CH24" s="29"/>
      <c r="CI24" s="518">
        <f t="shared" si="30"/>
        <v>0</v>
      </c>
      <c r="CJ24" s="518" t="str">
        <f t="shared" si="30"/>
        <v xml:space="preserve"> </v>
      </c>
      <c r="CK24" s="518" t="str">
        <f t="shared" si="30"/>
        <v xml:space="preserve"> </v>
      </c>
      <c r="CL24" s="518" t="str">
        <f t="shared" si="30"/>
        <v xml:space="preserve"> </v>
      </c>
      <c r="CM24" s="518" t="str">
        <f t="shared" si="30"/>
        <v xml:space="preserve"> </v>
      </c>
      <c r="CN24" s="518" t="str">
        <f t="shared" si="30"/>
        <v xml:space="preserve"> </v>
      </c>
      <c r="CO24" s="518" t="str">
        <f t="shared" si="30"/>
        <v xml:space="preserve"> </v>
      </c>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row>
    <row r="25" spans="1:443" ht="24.95" customHeight="1" x14ac:dyDescent="0.25">
      <c r="A25" s="41"/>
      <c r="B25" s="864"/>
      <c r="C25" s="839" t="s">
        <v>171</v>
      </c>
      <c r="D25" s="839"/>
      <c r="E25" s="48"/>
      <c r="F25" s="48"/>
      <c r="G25" s="44"/>
      <c r="H25" s="49" t="b">
        <f t="shared" si="10"/>
        <v>0</v>
      </c>
      <c r="I25" s="49" t="b">
        <f t="shared" si="11"/>
        <v>0</v>
      </c>
      <c r="J25" s="49">
        <f t="shared" si="12"/>
        <v>0</v>
      </c>
      <c r="K25" s="43"/>
      <c r="L25" s="47" t="str">
        <f t="shared" si="13"/>
        <v>I</v>
      </c>
      <c r="M25" s="44"/>
      <c r="N25" s="378">
        <f t="shared" si="14"/>
        <v>0</v>
      </c>
      <c r="O25" s="378" t="str">
        <f t="shared" si="15"/>
        <v xml:space="preserve"> </v>
      </c>
      <c r="P25" s="378" t="str">
        <f t="shared" si="16"/>
        <v xml:space="preserve"> </v>
      </c>
      <c r="Q25" s="379" t="str">
        <f t="shared" si="17"/>
        <v xml:space="preserve"> </v>
      </c>
      <c r="R25" s="378">
        <f t="shared" si="18"/>
        <v>0</v>
      </c>
      <c r="S25" s="403"/>
      <c r="T25" s="838"/>
      <c r="U25" s="45">
        <f t="shared" si="19"/>
        <v>0</v>
      </c>
      <c r="V25" s="386"/>
      <c r="W25" s="387"/>
      <c r="X25" s="377">
        <f t="shared" si="31"/>
        <v>3</v>
      </c>
      <c r="Y25" s="388">
        <f t="shared" si="62"/>
        <v>3</v>
      </c>
      <c r="Z25" s="388" t="str">
        <f t="shared" si="63"/>
        <v xml:space="preserve"> </v>
      </c>
      <c r="AA25" s="388" t="str">
        <f t="shared" si="64"/>
        <v xml:space="preserve"> </v>
      </c>
      <c r="AB25" s="388" t="str">
        <f t="shared" si="65"/>
        <v xml:space="preserve"> </v>
      </c>
      <c r="AC25" s="426">
        <f t="shared" si="66"/>
        <v>3</v>
      </c>
      <c r="AD25" s="669"/>
      <c r="AE25" s="670"/>
      <c r="AF25" s="665"/>
      <c r="AG25" s="665"/>
      <c r="AH25" s="673" t="str">
        <f t="shared" si="61"/>
        <v>NA</v>
      </c>
      <c r="AI25" s="674" t="str">
        <f t="shared" si="37"/>
        <v>I</v>
      </c>
      <c r="AJ25" s="41"/>
      <c r="AK25" s="679" t="str">
        <f t="shared" si="21"/>
        <v xml:space="preserve"> </v>
      </c>
      <c r="AL25" s="41"/>
      <c r="AM25" s="29"/>
      <c r="AN25" s="363" t="s">
        <v>305</v>
      </c>
      <c r="AO25" s="363" t="str">
        <f t="shared" si="22"/>
        <v>NA</v>
      </c>
      <c r="AP25" s="363" t="s">
        <v>306</v>
      </c>
      <c r="AQ25" s="364" t="str">
        <f t="shared" si="23"/>
        <v>NA</v>
      </c>
      <c r="AR25" s="363" t="s">
        <v>307</v>
      </c>
      <c r="AS25" s="365" t="str">
        <f t="shared" si="38"/>
        <v>NA</v>
      </c>
      <c r="AT25" s="604">
        <v>1</v>
      </c>
      <c r="AU25" s="521">
        <f t="shared" si="39"/>
        <v>0</v>
      </c>
      <c r="AV25" s="521">
        <f t="shared" si="40"/>
        <v>0</v>
      </c>
      <c r="AW25" s="521">
        <f t="shared" si="41"/>
        <v>0</v>
      </c>
      <c r="AX25" s="521">
        <f t="shared" si="42"/>
        <v>1</v>
      </c>
      <c r="AY25" s="524">
        <v>1</v>
      </c>
      <c r="AZ25" s="366">
        <f t="shared" si="24"/>
        <v>0</v>
      </c>
      <c r="BA25" s="366">
        <f t="shared" si="24"/>
        <v>0</v>
      </c>
      <c r="BB25" s="366">
        <f t="shared" si="24"/>
        <v>0</v>
      </c>
      <c r="BC25" s="367">
        <f t="shared" si="25"/>
        <v>1</v>
      </c>
      <c r="BD25" s="368" t="str">
        <f t="shared" si="26"/>
        <v>NA</v>
      </c>
      <c r="BE25" s="369" t="str">
        <f t="shared" si="27"/>
        <v>I</v>
      </c>
      <c r="BF25" s="525" t="str">
        <f t="shared" si="28"/>
        <v xml:space="preserve"> </v>
      </c>
      <c r="BG25" s="381">
        <f t="shared" si="43"/>
        <v>3</v>
      </c>
      <c r="BH25" s="381" t="str">
        <f t="shared" si="44"/>
        <v xml:space="preserve"> </v>
      </c>
      <c r="BI25" s="381" t="str">
        <f t="shared" si="44"/>
        <v xml:space="preserve"> </v>
      </c>
      <c r="BJ25" s="381" t="str">
        <f t="shared" si="44"/>
        <v xml:space="preserve"> </v>
      </c>
      <c r="BK25" s="381">
        <f t="shared" si="45"/>
        <v>3</v>
      </c>
      <c r="BL25" s="29"/>
      <c r="BM25" s="29"/>
      <c r="BN25" s="621">
        <f t="shared" si="46"/>
        <v>0</v>
      </c>
      <c r="BO25" s="509">
        <f t="shared" si="47"/>
        <v>3</v>
      </c>
      <c r="BP25" s="620">
        <f t="shared" si="48"/>
        <v>0</v>
      </c>
      <c r="BQ25" s="620">
        <f t="shared" si="49"/>
        <v>0</v>
      </c>
      <c r="BR25" s="620" t="str">
        <f t="shared" si="49"/>
        <v xml:space="preserve"> </v>
      </c>
      <c r="BS25" s="620" t="str">
        <f t="shared" si="49"/>
        <v xml:space="preserve"> </v>
      </c>
      <c r="BT25" s="620" t="str">
        <f t="shared" si="49"/>
        <v xml:space="preserve"> </v>
      </c>
      <c r="BU25" s="620" t="str">
        <f t="shared" si="50"/>
        <v xml:space="preserve"> </v>
      </c>
      <c r="BV25" s="620" t="str">
        <f t="shared" si="29"/>
        <v xml:space="preserve"> </v>
      </c>
      <c r="BW25" s="620" t="str">
        <f t="shared" si="51"/>
        <v xml:space="preserve"> </v>
      </c>
      <c r="BX25" s="620" t="str">
        <f t="shared" si="52"/>
        <v xml:space="preserve"> </v>
      </c>
      <c r="BY25" s="620" t="str">
        <f t="shared" si="53"/>
        <v xml:space="preserve"> </v>
      </c>
      <c r="BZ25" s="620" t="str">
        <f t="shared" si="53"/>
        <v xml:space="preserve"> </v>
      </c>
      <c r="CA25" s="620" t="str">
        <f t="shared" si="54"/>
        <v xml:space="preserve"> </v>
      </c>
      <c r="CB25" s="620" t="str">
        <f t="shared" si="55"/>
        <v xml:space="preserve"> </v>
      </c>
      <c r="CC25" s="620" t="str">
        <f t="shared" si="56"/>
        <v xml:space="preserve"> </v>
      </c>
      <c r="CD25" s="620" t="str">
        <f t="shared" si="57"/>
        <v xml:space="preserve"> </v>
      </c>
      <c r="CE25" s="620" t="str">
        <f t="shared" si="58"/>
        <v xml:space="preserve"> </v>
      </c>
      <c r="CF25" s="620" t="str">
        <f t="shared" si="59"/>
        <v xml:space="preserve"> </v>
      </c>
      <c r="CG25" s="520">
        <f t="shared" si="60"/>
        <v>0</v>
      </c>
      <c r="CH25" s="29"/>
      <c r="CI25" s="518">
        <f t="shared" si="30"/>
        <v>0</v>
      </c>
      <c r="CJ25" s="518" t="str">
        <f t="shared" si="30"/>
        <v xml:space="preserve"> </v>
      </c>
      <c r="CK25" s="518" t="str">
        <f t="shared" si="30"/>
        <v xml:space="preserve"> </v>
      </c>
      <c r="CL25" s="518" t="str">
        <f t="shared" si="30"/>
        <v xml:space="preserve"> </v>
      </c>
      <c r="CM25" s="518" t="str">
        <f t="shared" si="30"/>
        <v xml:space="preserve"> </v>
      </c>
      <c r="CN25" s="518" t="str">
        <f t="shared" si="30"/>
        <v xml:space="preserve"> </v>
      </c>
      <c r="CO25" s="518" t="str">
        <f t="shared" si="30"/>
        <v xml:space="preserve"> </v>
      </c>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row>
    <row r="26" spans="1:443" ht="24.95" customHeight="1" x14ac:dyDescent="0.25">
      <c r="A26" s="41"/>
      <c r="B26" s="864"/>
      <c r="C26" s="839" t="s">
        <v>151</v>
      </c>
      <c r="D26" s="839"/>
      <c r="E26" s="48"/>
      <c r="F26" s="48"/>
      <c r="G26" s="44"/>
      <c r="H26" s="49" t="b">
        <f t="shared" si="10"/>
        <v>0</v>
      </c>
      <c r="I26" s="49" t="b">
        <f t="shared" si="11"/>
        <v>0</v>
      </c>
      <c r="J26" s="49">
        <f t="shared" si="12"/>
        <v>0</v>
      </c>
      <c r="K26" s="43"/>
      <c r="L26" s="47" t="str">
        <f t="shared" si="13"/>
        <v>I</v>
      </c>
      <c r="M26" s="44"/>
      <c r="N26" s="378">
        <f t="shared" si="14"/>
        <v>0</v>
      </c>
      <c r="O26" s="378" t="str">
        <f t="shared" si="15"/>
        <v xml:space="preserve"> </v>
      </c>
      <c r="P26" s="378" t="str">
        <f t="shared" si="16"/>
        <v xml:space="preserve"> </v>
      </c>
      <c r="Q26" s="379" t="str">
        <f t="shared" si="17"/>
        <v xml:space="preserve"> </v>
      </c>
      <c r="R26" s="378">
        <f t="shared" si="18"/>
        <v>0</v>
      </c>
      <c r="S26" s="378"/>
      <c r="T26" s="834"/>
      <c r="U26" s="45">
        <f t="shared" si="19"/>
        <v>0</v>
      </c>
      <c r="V26" s="386"/>
      <c r="W26" s="387"/>
      <c r="X26" s="377">
        <f t="shared" si="31"/>
        <v>3</v>
      </c>
      <c r="Y26" s="388">
        <f t="shared" si="62"/>
        <v>3</v>
      </c>
      <c r="Z26" s="388" t="str">
        <f t="shared" si="63"/>
        <v xml:space="preserve"> </v>
      </c>
      <c r="AA26" s="388" t="str">
        <f t="shared" si="64"/>
        <v xml:space="preserve"> </v>
      </c>
      <c r="AB26" s="388" t="str">
        <f t="shared" si="65"/>
        <v xml:space="preserve"> </v>
      </c>
      <c r="AC26" s="426">
        <f t="shared" si="66"/>
        <v>3</v>
      </c>
      <c r="AD26" s="669"/>
      <c r="AE26" s="670"/>
      <c r="AF26" s="665"/>
      <c r="AG26" s="665"/>
      <c r="AH26" s="673" t="str">
        <f t="shared" si="61"/>
        <v>NA</v>
      </c>
      <c r="AI26" s="674" t="str">
        <f t="shared" si="37"/>
        <v>I</v>
      </c>
      <c r="AJ26" s="41"/>
      <c r="AK26" s="679" t="str">
        <f t="shared" si="21"/>
        <v xml:space="preserve"> </v>
      </c>
      <c r="AL26" s="41"/>
      <c r="AM26" s="29"/>
      <c r="AN26" s="363" t="s">
        <v>305</v>
      </c>
      <c r="AO26" s="363" t="str">
        <f t="shared" si="22"/>
        <v>NA</v>
      </c>
      <c r="AP26" s="363" t="s">
        <v>306</v>
      </c>
      <c r="AQ26" s="364" t="str">
        <f t="shared" si="23"/>
        <v>NA</v>
      </c>
      <c r="AR26" s="363" t="s">
        <v>307</v>
      </c>
      <c r="AS26" s="365" t="str">
        <f t="shared" si="38"/>
        <v>NA</v>
      </c>
      <c r="AT26" s="604">
        <v>1</v>
      </c>
      <c r="AU26" s="521">
        <f t="shared" si="39"/>
        <v>0</v>
      </c>
      <c r="AV26" s="521">
        <f t="shared" si="40"/>
        <v>0</v>
      </c>
      <c r="AW26" s="521">
        <f t="shared" si="41"/>
        <v>0</v>
      </c>
      <c r="AX26" s="521">
        <f t="shared" si="42"/>
        <v>1</v>
      </c>
      <c r="AY26" s="524">
        <v>1</v>
      </c>
      <c r="AZ26" s="366">
        <f t="shared" si="24"/>
        <v>0</v>
      </c>
      <c r="BA26" s="366">
        <f t="shared" si="24"/>
        <v>0</v>
      </c>
      <c r="BB26" s="366">
        <f t="shared" si="24"/>
        <v>0</v>
      </c>
      <c r="BC26" s="367">
        <f t="shared" si="25"/>
        <v>1</v>
      </c>
      <c r="BD26" s="368" t="str">
        <f t="shared" si="26"/>
        <v>NA</v>
      </c>
      <c r="BE26" s="369" t="str">
        <f t="shared" si="27"/>
        <v>I</v>
      </c>
      <c r="BF26" s="525" t="str">
        <f t="shared" si="28"/>
        <v xml:space="preserve"> </v>
      </c>
      <c r="BG26" s="381">
        <f t="shared" si="43"/>
        <v>3</v>
      </c>
      <c r="BH26" s="381" t="str">
        <f t="shared" si="44"/>
        <v xml:space="preserve"> </v>
      </c>
      <c r="BI26" s="381" t="str">
        <f t="shared" si="44"/>
        <v xml:space="preserve"> </v>
      </c>
      <c r="BJ26" s="381" t="str">
        <f t="shared" si="44"/>
        <v xml:space="preserve"> </v>
      </c>
      <c r="BK26" s="381">
        <f t="shared" si="45"/>
        <v>3</v>
      </c>
      <c r="BL26" s="29"/>
      <c r="BM26" s="29"/>
      <c r="BN26" s="621">
        <f t="shared" si="46"/>
        <v>0</v>
      </c>
      <c r="BO26" s="509">
        <f t="shared" si="47"/>
        <v>3</v>
      </c>
      <c r="BP26" s="620">
        <f t="shared" si="48"/>
        <v>0</v>
      </c>
      <c r="BQ26" s="620">
        <f t="shared" si="49"/>
        <v>0</v>
      </c>
      <c r="BR26" s="620" t="str">
        <f t="shared" si="49"/>
        <v xml:space="preserve"> </v>
      </c>
      <c r="BS26" s="620" t="str">
        <f t="shared" si="49"/>
        <v xml:space="preserve"> </v>
      </c>
      <c r="BT26" s="620" t="str">
        <f t="shared" si="49"/>
        <v xml:space="preserve"> </v>
      </c>
      <c r="BU26" s="620" t="str">
        <f t="shared" si="50"/>
        <v xml:space="preserve"> </v>
      </c>
      <c r="BV26" s="620" t="str">
        <f t="shared" si="29"/>
        <v xml:space="preserve"> </v>
      </c>
      <c r="BW26" s="620" t="str">
        <f t="shared" si="51"/>
        <v xml:space="preserve"> </v>
      </c>
      <c r="BX26" s="620" t="str">
        <f t="shared" si="52"/>
        <v xml:space="preserve"> </v>
      </c>
      <c r="BY26" s="620" t="str">
        <f t="shared" si="53"/>
        <v xml:space="preserve"> </v>
      </c>
      <c r="BZ26" s="620" t="str">
        <f t="shared" si="53"/>
        <v xml:space="preserve"> </v>
      </c>
      <c r="CA26" s="620" t="str">
        <f t="shared" si="54"/>
        <v xml:space="preserve"> </v>
      </c>
      <c r="CB26" s="620" t="str">
        <f t="shared" si="55"/>
        <v xml:space="preserve"> </v>
      </c>
      <c r="CC26" s="620" t="str">
        <f t="shared" si="56"/>
        <v xml:space="preserve"> </v>
      </c>
      <c r="CD26" s="620" t="str">
        <f t="shared" si="57"/>
        <v xml:space="preserve"> </v>
      </c>
      <c r="CE26" s="620" t="str">
        <f t="shared" si="58"/>
        <v xml:space="preserve"> </v>
      </c>
      <c r="CF26" s="620" t="str">
        <f t="shared" si="59"/>
        <v xml:space="preserve"> </v>
      </c>
      <c r="CG26" s="520">
        <f t="shared" si="60"/>
        <v>0</v>
      </c>
      <c r="CH26" s="29"/>
      <c r="CI26" s="518">
        <f t="shared" si="30"/>
        <v>0</v>
      </c>
      <c r="CJ26" s="518" t="str">
        <f t="shared" si="30"/>
        <v xml:space="preserve"> </v>
      </c>
      <c r="CK26" s="518" t="str">
        <f t="shared" si="30"/>
        <v xml:space="preserve"> </v>
      </c>
      <c r="CL26" s="518" t="str">
        <f t="shared" si="30"/>
        <v xml:space="preserve"> </v>
      </c>
      <c r="CM26" s="518" t="str">
        <f t="shared" si="30"/>
        <v xml:space="preserve"> </v>
      </c>
      <c r="CN26" s="518" t="str">
        <f t="shared" si="30"/>
        <v xml:space="preserve"> </v>
      </c>
      <c r="CO26" s="518" t="str">
        <f t="shared" si="30"/>
        <v xml:space="preserve"> </v>
      </c>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row>
    <row r="27" spans="1:443" ht="24.95" customHeight="1" x14ac:dyDescent="0.25">
      <c r="A27" s="41"/>
      <c r="B27" s="864"/>
      <c r="C27" s="839" t="s">
        <v>152</v>
      </c>
      <c r="D27" s="839"/>
      <c r="E27" s="48"/>
      <c r="F27" s="48"/>
      <c r="G27" s="44"/>
      <c r="H27" s="49" t="b">
        <f t="shared" si="10"/>
        <v>0</v>
      </c>
      <c r="I27" s="49" t="b">
        <f t="shared" si="11"/>
        <v>0</v>
      </c>
      <c r="J27" s="49">
        <f t="shared" si="12"/>
        <v>0</v>
      </c>
      <c r="K27" s="43"/>
      <c r="L27" s="47" t="str">
        <f t="shared" si="13"/>
        <v>I</v>
      </c>
      <c r="M27" s="44"/>
      <c r="N27" s="378">
        <f t="shared" si="14"/>
        <v>0</v>
      </c>
      <c r="O27" s="378" t="str">
        <f t="shared" si="15"/>
        <v xml:space="preserve"> </v>
      </c>
      <c r="P27" s="378" t="str">
        <f t="shared" si="16"/>
        <v xml:space="preserve"> </v>
      </c>
      <c r="Q27" s="379" t="str">
        <f t="shared" si="17"/>
        <v xml:space="preserve"> </v>
      </c>
      <c r="R27" s="378">
        <f t="shared" si="18"/>
        <v>0</v>
      </c>
      <c r="S27" s="378"/>
      <c r="T27" s="835"/>
      <c r="U27" s="45">
        <f t="shared" si="19"/>
        <v>0</v>
      </c>
      <c r="V27" s="386"/>
      <c r="W27" s="387"/>
      <c r="X27" s="377">
        <f t="shared" si="31"/>
        <v>3</v>
      </c>
      <c r="Y27" s="388">
        <f t="shared" si="62"/>
        <v>3</v>
      </c>
      <c r="Z27" s="388" t="str">
        <f t="shared" si="63"/>
        <v xml:space="preserve"> </v>
      </c>
      <c r="AA27" s="388" t="str">
        <f t="shared" si="64"/>
        <v xml:space="preserve"> </v>
      </c>
      <c r="AB27" s="388" t="str">
        <f t="shared" si="65"/>
        <v xml:space="preserve"> </v>
      </c>
      <c r="AC27" s="426">
        <f t="shared" si="66"/>
        <v>3</v>
      </c>
      <c r="AD27" s="669"/>
      <c r="AE27" s="670"/>
      <c r="AF27" s="665"/>
      <c r="AG27" s="665"/>
      <c r="AH27" s="673" t="str">
        <f t="shared" si="61"/>
        <v>NA</v>
      </c>
      <c r="AI27" s="674" t="str">
        <f t="shared" si="37"/>
        <v>I</v>
      </c>
      <c r="AJ27" s="41"/>
      <c r="AK27" s="679" t="str">
        <f t="shared" si="21"/>
        <v xml:space="preserve"> </v>
      </c>
      <c r="AL27" s="41"/>
      <c r="AM27" s="29"/>
      <c r="AN27" s="363" t="s">
        <v>305</v>
      </c>
      <c r="AO27" s="363" t="str">
        <f t="shared" si="22"/>
        <v>NA</v>
      </c>
      <c r="AP27" s="363" t="s">
        <v>306</v>
      </c>
      <c r="AQ27" s="364" t="str">
        <f t="shared" si="23"/>
        <v>NA</v>
      </c>
      <c r="AR27" s="363" t="s">
        <v>307</v>
      </c>
      <c r="AS27" s="365" t="str">
        <f t="shared" si="38"/>
        <v>NA</v>
      </c>
      <c r="AT27" s="604">
        <v>1</v>
      </c>
      <c r="AU27" s="521">
        <f t="shared" si="39"/>
        <v>0</v>
      </c>
      <c r="AV27" s="521">
        <f t="shared" si="40"/>
        <v>0</v>
      </c>
      <c r="AW27" s="521">
        <f t="shared" si="41"/>
        <v>0</v>
      </c>
      <c r="AX27" s="521">
        <f t="shared" si="42"/>
        <v>1</v>
      </c>
      <c r="AY27" s="524">
        <v>1</v>
      </c>
      <c r="AZ27" s="366">
        <f t="shared" si="24"/>
        <v>0</v>
      </c>
      <c r="BA27" s="366">
        <f t="shared" si="24"/>
        <v>0</v>
      </c>
      <c r="BB27" s="366">
        <f t="shared" si="24"/>
        <v>0</v>
      </c>
      <c r="BC27" s="367">
        <f t="shared" si="25"/>
        <v>1</v>
      </c>
      <c r="BD27" s="368" t="str">
        <f t="shared" si="26"/>
        <v>NA</v>
      </c>
      <c r="BE27" s="369" t="str">
        <f t="shared" si="27"/>
        <v>I</v>
      </c>
      <c r="BF27" s="525" t="str">
        <f t="shared" si="28"/>
        <v xml:space="preserve"> </v>
      </c>
      <c r="BG27" s="381">
        <f t="shared" si="43"/>
        <v>3</v>
      </c>
      <c r="BH27" s="381" t="str">
        <f t="shared" si="44"/>
        <v xml:space="preserve"> </v>
      </c>
      <c r="BI27" s="381" t="str">
        <f t="shared" si="44"/>
        <v xml:space="preserve"> </v>
      </c>
      <c r="BJ27" s="381" t="str">
        <f t="shared" si="44"/>
        <v xml:space="preserve"> </v>
      </c>
      <c r="BK27" s="381">
        <f t="shared" si="45"/>
        <v>3</v>
      </c>
      <c r="BL27" s="29"/>
      <c r="BM27" s="29"/>
      <c r="BN27" s="621">
        <f t="shared" si="46"/>
        <v>0</v>
      </c>
      <c r="BO27" s="509">
        <f t="shared" si="47"/>
        <v>3</v>
      </c>
      <c r="BP27" s="620">
        <f t="shared" si="48"/>
        <v>0</v>
      </c>
      <c r="BQ27" s="620">
        <f t="shared" si="49"/>
        <v>0</v>
      </c>
      <c r="BR27" s="620" t="str">
        <f t="shared" si="49"/>
        <v xml:space="preserve"> </v>
      </c>
      <c r="BS27" s="620" t="str">
        <f t="shared" si="49"/>
        <v xml:space="preserve"> </v>
      </c>
      <c r="BT27" s="620" t="str">
        <f t="shared" si="49"/>
        <v xml:space="preserve"> </v>
      </c>
      <c r="BU27" s="620" t="str">
        <f t="shared" si="50"/>
        <v xml:space="preserve"> </v>
      </c>
      <c r="BV27" s="620" t="str">
        <f t="shared" si="29"/>
        <v xml:space="preserve"> </v>
      </c>
      <c r="BW27" s="620" t="str">
        <f t="shared" si="51"/>
        <v xml:space="preserve"> </v>
      </c>
      <c r="BX27" s="620" t="str">
        <f t="shared" si="52"/>
        <v xml:space="preserve"> </v>
      </c>
      <c r="BY27" s="620" t="str">
        <f t="shared" si="53"/>
        <v xml:space="preserve"> </v>
      </c>
      <c r="BZ27" s="620" t="str">
        <f t="shared" si="53"/>
        <v xml:space="preserve"> </v>
      </c>
      <c r="CA27" s="620" t="str">
        <f t="shared" si="54"/>
        <v xml:space="preserve"> </v>
      </c>
      <c r="CB27" s="620" t="str">
        <f t="shared" si="55"/>
        <v xml:space="preserve"> </v>
      </c>
      <c r="CC27" s="620" t="str">
        <f t="shared" si="56"/>
        <v xml:space="preserve"> </v>
      </c>
      <c r="CD27" s="620" t="str">
        <f t="shared" si="57"/>
        <v xml:space="preserve"> </v>
      </c>
      <c r="CE27" s="620" t="str">
        <f t="shared" si="58"/>
        <v xml:space="preserve"> </v>
      </c>
      <c r="CF27" s="620" t="str">
        <f t="shared" si="59"/>
        <v xml:space="preserve"> </v>
      </c>
      <c r="CG27" s="520">
        <f t="shared" si="60"/>
        <v>0</v>
      </c>
      <c r="CH27" s="29"/>
      <c r="CI27" s="518">
        <f t="shared" si="30"/>
        <v>0</v>
      </c>
      <c r="CJ27" s="518" t="str">
        <f t="shared" si="30"/>
        <v xml:space="preserve"> </v>
      </c>
      <c r="CK27" s="518" t="str">
        <f t="shared" si="30"/>
        <v xml:space="preserve"> </v>
      </c>
      <c r="CL27" s="518" t="str">
        <f t="shared" si="30"/>
        <v xml:space="preserve"> </v>
      </c>
      <c r="CM27" s="518" t="str">
        <f t="shared" si="30"/>
        <v xml:space="preserve"> </v>
      </c>
      <c r="CN27" s="518" t="str">
        <f t="shared" si="30"/>
        <v xml:space="preserve"> </v>
      </c>
      <c r="CO27" s="518" t="str">
        <f t="shared" si="30"/>
        <v xml:space="preserve"> </v>
      </c>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row>
    <row r="28" spans="1:443" ht="24.95" customHeight="1" thickBot="1" x14ac:dyDescent="0.3">
      <c r="A28" s="41"/>
      <c r="B28" s="864"/>
      <c r="C28" s="854" t="s">
        <v>131</v>
      </c>
      <c r="D28" s="854"/>
      <c r="E28" s="48"/>
      <c r="F28" s="48"/>
      <c r="G28" s="44"/>
      <c r="H28" s="49" t="b">
        <f t="shared" si="10"/>
        <v>0</v>
      </c>
      <c r="I28" s="49" t="b">
        <f t="shared" si="11"/>
        <v>0</v>
      </c>
      <c r="J28" s="49">
        <f t="shared" si="12"/>
        <v>0</v>
      </c>
      <c r="K28" s="43"/>
      <c r="L28" s="47" t="str">
        <f t="shared" si="13"/>
        <v>I</v>
      </c>
      <c r="M28" s="44"/>
      <c r="N28" s="378">
        <f t="shared" si="14"/>
        <v>0</v>
      </c>
      <c r="O28" s="378" t="str">
        <f t="shared" si="15"/>
        <v xml:space="preserve"> </v>
      </c>
      <c r="P28" s="378" t="str">
        <f t="shared" si="16"/>
        <v xml:space="preserve"> </v>
      </c>
      <c r="Q28" s="379" t="str">
        <f t="shared" si="17"/>
        <v xml:space="preserve"> </v>
      </c>
      <c r="R28" s="378">
        <f t="shared" si="18"/>
        <v>0</v>
      </c>
      <c r="S28" s="378"/>
      <c r="T28" s="835"/>
      <c r="U28" s="45">
        <f t="shared" si="19"/>
        <v>0</v>
      </c>
      <c r="V28" s="386"/>
      <c r="W28" s="387"/>
      <c r="X28" s="377">
        <f t="shared" si="31"/>
        <v>3</v>
      </c>
      <c r="Y28" s="388">
        <f t="shared" si="62"/>
        <v>3</v>
      </c>
      <c r="Z28" s="388" t="str">
        <f t="shared" si="63"/>
        <v xml:space="preserve"> </v>
      </c>
      <c r="AA28" s="388" t="str">
        <f t="shared" si="64"/>
        <v xml:space="preserve"> </v>
      </c>
      <c r="AB28" s="388" t="str">
        <f t="shared" si="65"/>
        <v xml:space="preserve"> </v>
      </c>
      <c r="AC28" s="459">
        <f t="shared" si="66"/>
        <v>3</v>
      </c>
      <c r="AD28" s="671"/>
      <c r="AE28" s="671"/>
      <c r="AF28" s="666"/>
      <c r="AG28" s="666"/>
      <c r="AH28" s="677" t="str">
        <f t="shared" si="61"/>
        <v>NA</v>
      </c>
      <c r="AI28" s="674" t="str">
        <f t="shared" si="37"/>
        <v>I</v>
      </c>
      <c r="AJ28" s="41"/>
      <c r="AK28" s="679" t="str">
        <f t="shared" si="21"/>
        <v xml:space="preserve"> </v>
      </c>
      <c r="AL28" s="41"/>
      <c r="AM28" s="29"/>
      <c r="AN28" s="363" t="s">
        <v>305</v>
      </c>
      <c r="AO28" s="363" t="str">
        <f t="shared" si="22"/>
        <v>NA</v>
      </c>
      <c r="AP28" s="363" t="s">
        <v>306</v>
      </c>
      <c r="AQ28" s="364" t="str">
        <f t="shared" si="23"/>
        <v>NA</v>
      </c>
      <c r="AR28" s="363" t="s">
        <v>307</v>
      </c>
      <c r="AS28" s="365" t="str">
        <f t="shared" si="38"/>
        <v>NA</v>
      </c>
      <c r="AT28" s="604">
        <v>1</v>
      </c>
      <c r="AU28" s="521">
        <f t="shared" si="39"/>
        <v>0</v>
      </c>
      <c r="AV28" s="521">
        <f t="shared" si="40"/>
        <v>0</v>
      </c>
      <c r="AW28" s="521">
        <f t="shared" si="41"/>
        <v>0</v>
      </c>
      <c r="AX28" s="521">
        <f t="shared" si="42"/>
        <v>1</v>
      </c>
      <c r="AY28" s="524">
        <v>1</v>
      </c>
      <c r="AZ28" s="366">
        <f t="shared" si="24"/>
        <v>0</v>
      </c>
      <c r="BA28" s="366">
        <f t="shared" si="24"/>
        <v>0</v>
      </c>
      <c r="BB28" s="366">
        <f t="shared" si="24"/>
        <v>0</v>
      </c>
      <c r="BC28" s="367">
        <f t="shared" si="25"/>
        <v>1</v>
      </c>
      <c r="BD28" s="368" t="str">
        <f t="shared" si="26"/>
        <v>NA</v>
      </c>
      <c r="BE28" s="369" t="str">
        <f t="shared" si="27"/>
        <v>I</v>
      </c>
      <c r="BF28" s="525" t="str">
        <f t="shared" si="28"/>
        <v xml:space="preserve"> </v>
      </c>
      <c r="BG28" s="381">
        <f t="shared" si="43"/>
        <v>3</v>
      </c>
      <c r="BH28" s="381" t="str">
        <f t="shared" si="44"/>
        <v xml:space="preserve"> </v>
      </c>
      <c r="BI28" s="381" t="str">
        <f t="shared" si="44"/>
        <v xml:space="preserve"> </v>
      </c>
      <c r="BJ28" s="381" t="str">
        <f t="shared" si="44"/>
        <v xml:space="preserve"> </v>
      </c>
      <c r="BK28" s="381">
        <f t="shared" si="45"/>
        <v>3</v>
      </c>
      <c r="BL28" s="29"/>
      <c r="BM28" s="29"/>
      <c r="BN28" s="621">
        <f t="shared" si="46"/>
        <v>0</v>
      </c>
      <c r="BO28" s="509">
        <f t="shared" si="47"/>
        <v>3</v>
      </c>
      <c r="BP28" s="620">
        <f t="shared" si="48"/>
        <v>0</v>
      </c>
      <c r="BQ28" s="620">
        <f t="shared" si="49"/>
        <v>0</v>
      </c>
      <c r="BR28" s="620" t="str">
        <f t="shared" si="49"/>
        <v xml:space="preserve"> </v>
      </c>
      <c r="BS28" s="620" t="str">
        <f t="shared" si="49"/>
        <v xml:space="preserve"> </v>
      </c>
      <c r="BT28" s="620" t="str">
        <f t="shared" si="49"/>
        <v xml:space="preserve"> </v>
      </c>
      <c r="BU28" s="620" t="str">
        <f t="shared" si="50"/>
        <v xml:space="preserve"> </v>
      </c>
      <c r="BV28" s="620" t="str">
        <f t="shared" si="29"/>
        <v xml:space="preserve"> </v>
      </c>
      <c r="BW28" s="620" t="str">
        <f t="shared" si="51"/>
        <v xml:space="preserve"> </v>
      </c>
      <c r="BX28" s="620" t="str">
        <f t="shared" si="52"/>
        <v xml:space="preserve"> </v>
      </c>
      <c r="BY28" s="620" t="str">
        <f t="shared" si="53"/>
        <v xml:space="preserve"> </v>
      </c>
      <c r="BZ28" s="620" t="str">
        <f t="shared" si="53"/>
        <v xml:space="preserve"> </v>
      </c>
      <c r="CA28" s="620" t="str">
        <f t="shared" si="54"/>
        <v xml:space="preserve"> </v>
      </c>
      <c r="CB28" s="620" t="str">
        <f t="shared" si="55"/>
        <v xml:space="preserve"> </v>
      </c>
      <c r="CC28" s="620" t="str">
        <f t="shared" si="56"/>
        <v xml:space="preserve"> </v>
      </c>
      <c r="CD28" s="620" t="str">
        <f t="shared" si="57"/>
        <v xml:space="preserve"> </v>
      </c>
      <c r="CE28" s="620" t="str">
        <f t="shared" si="58"/>
        <v xml:space="preserve"> </v>
      </c>
      <c r="CF28" s="620" t="str">
        <f t="shared" si="59"/>
        <v xml:space="preserve"> </v>
      </c>
      <c r="CG28" s="520">
        <f t="shared" si="60"/>
        <v>0</v>
      </c>
      <c r="CH28" s="29"/>
      <c r="CI28" s="518">
        <f t="shared" si="30"/>
        <v>0</v>
      </c>
      <c r="CJ28" s="518" t="str">
        <f t="shared" si="30"/>
        <v xml:space="preserve"> </v>
      </c>
      <c r="CK28" s="518" t="str">
        <f t="shared" si="30"/>
        <v xml:space="preserve"> </v>
      </c>
      <c r="CL28" s="518" t="str">
        <f t="shared" si="30"/>
        <v xml:space="preserve"> </v>
      </c>
      <c r="CM28" s="518" t="str">
        <f t="shared" si="30"/>
        <v xml:space="preserve"> </v>
      </c>
      <c r="CN28" s="518" t="str">
        <f t="shared" si="30"/>
        <v xml:space="preserve"> </v>
      </c>
      <c r="CO28" s="518" t="str">
        <f t="shared" si="30"/>
        <v xml:space="preserve"> </v>
      </c>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row>
    <row r="29" spans="1:443" ht="28.15" customHeight="1" thickBot="1" x14ac:dyDescent="0.3">
      <c r="A29" s="41"/>
      <c r="B29" s="862" t="s">
        <v>315</v>
      </c>
      <c r="C29" s="862"/>
      <c r="D29" s="862"/>
      <c r="E29" s="419"/>
      <c r="F29" s="419"/>
      <c r="G29" s="44"/>
      <c r="H29" s="88"/>
      <c r="I29" s="88"/>
      <c r="J29" s="88">
        <f>MAX(J13:J28)</f>
        <v>0</v>
      </c>
      <c r="K29" s="43"/>
      <c r="L29" s="89" t="str">
        <f>LOOKUP(J29,$B$95:$B$101,$H$95:$H$101)</f>
        <v>I</v>
      </c>
      <c r="M29" s="44"/>
      <c r="N29" s="401">
        <f t="shared" si="14"/>
        <v>0</v>
      </c>
      <c r="O29" s="401" t="str">
        <f t="shared" si="15"/>
        <v xml:space="preserve"> </v>
      </c>
      <c r="P29" s="401" t="str">
        <f t="shared" si="16"/>
        <v xml:space="preserve"> </v>
      </c>
      <c r="Q29" s="432" t="str">
        <f t="shared" si="17"/>
        <v xml:space="preserve"> </v>
      </c>
      <c r="R29" s="401">
        <f>MAX(R13:R28)</f>
        <v>0</v>
      </c>
      <c r="S29" s="433" t="str">
        <f>LOOKUP(J29,$B$95:$B$101,$D$95:$D$101)</f>
        <v>Insignificant</v>
      </c>
      <c r="T29" s="835"/>
      <c r="U29" s="434">
        <f t="shared" si="19"/>
        <v>0</v>
      </c>
      <c r="V29" s="450"/>
      <c r="W29" s="451"/>
      <c r="X29" s="452" t="e">
        <f t="shared" si="31"/>
        <v>#N/A</v>
      </c>
      <c r="Y29" s="611" t="e">
        <f t="shared" si="62"/>
        <v>#N/A</v>
      </c>
      <c r="Z29" s="611" t="e">
        <f t="shared" si="63"/>
        <v>#N/A</v>
      </c>
      <c r="AA29" s="611" t="e">
        <f t="shared" si="64"/>
        <v>#N/A</v>
      </c>
      <c r="AB29" s="611" t="e">
        <f t="shared" si="65"/>
        <v>#N/A</v>
      </c>
      <c r="AC29" s="435" t="e">
        <f t="shared" si="66"/>
        <v>#N/A</v>
      </c>
      <c r="AD29" s="419"/>
      <c r="AE29" s="419"/>
      <c r="AF29" s="419"/>
      <c r="AG29" s="419"/>
      <c r="AH29" s="675"/>
      <c r="AI29" s="676" t="e">
        <f t="shared" si="37"/>
        <v>#N/A</v>
      </c>
      <c r="AJ29" s="41"/>
      <c r="AK29" s="635" t="str">
        <f>LOOKUP($CG29,$CI$11:$CO$11,$CI$12:$CO$12)</f>
        <v>Insignificant</v>
      </c>
      <c r="AL29" s="41"/>
      <c r="AM29" s="29"/>
      <c r="AN29" s="363"/>
      <c r="AO29" s="363"/>
      <c r="AP29" s="363"/>
      <c r="AQ29" s="364"/>
      <c r="AR29" s="363"/>
      <c r="AS29" s="365"/>
      <c r="AT29" s="365"/>
      <c r="AU29" s="365"/>
      <c r="AV29" s="365"/>
      <c r="AW29" s="365"/>
      <c r="AX29" s="365"/>
      <c r="AY29" s="422"/>
      <c r="AZ29" s="422"/>
      <c r="BA29" s="422"/>
      <c r="BB29" s="422"/>
      <c r="BC29" s="367">
        <f>BF29</f>
        <v>0</v>
      </c>
      <c r="BD29" s="368" t="str">
        <f>LOOKUP(BC29,$AY$13:$BB$13,$AY$9:$BB$9)</f>
        <v>Prevent</v>
      </c>
      <c r="BE29" s="369" t="e">
        <f t="shared" si="27"/>
        <v>#N/A</v>
      </c>
      <c r="BF29" s="525">
        <f>MIN(BF13:BF28)</f>
        <v>0</v>
      </c>
      <c r="BG29" s="381"/>
      <c r="BH29" s="381"/>
      <c r="BI29" s="381"/>
      <c r="BJ29" s="381"/>
      <c r="BK29" s="381"/>
      <c r="BL29" s="29"/>
      <c r="BM29" s="29"/>
      <c r="BN29" s="29"/>
      <c r="BO29" s="29"/>
      <c r="BP29" s="29"/>
      <c r="BQ29" s="29"/>
      <c r="BR29" s="29"/>
      <c r="BS29" s="29"/>
      <c r="BT29" s="29"/>
      <c r="BU29" s="29"/>
      <c r="BV29" s="29"/>
      <c r="BW29" s="29"/>
      <c r="BX29" s="29"/>
      <c r="BY29" s="29"/>
      <c r="BZ29" s="29"/>
      <c r="CA29" s="29"/>
      <c r="CB29" s="29"/>
      <c r="CC29" s="29"/>
      <c r="CD29" s="29"/>
      <c r="CE29" s="29"/>
      <c r="CF29" s="29"/>
      <c r="CG29" s="527">
        <f>MAX(CG13:CG28)</f>
        <v>0</v>
      </c>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row>
    <row r="30" spans="1:443" ht="32.1" customHeight="1" thickTop="1" thickBot="1" x14ac:dyDescent="0.3">
      <c r="A30" s="41"/>
      <c r="B30" s="866" t="s">
        <v>324</v>
      </c>
      <c r="C30" s="866"/>
      <c r="D30" s="866"/>
      <c r="E30" s="868" t="s">
        <v>117</v>
      </c>
      <c r="F30" s="868" t="s">
        <v>118</v>
      </c>
      <c r="G30" s="436"/>
      <c r="H30" s="477"/>
      <c r="I30" s="477"/>
      <c r="J30" s="477"/>
      <c r="K30" s="438"/>
      <c r="L30" s="871" t="s">
        <v>119</v>
      </c>
      <c r="M30" s="436"/>
      <c r="N30" s="478"/>
      <c r="O30" s="478"/>
      <c r="P30" s="478"/>
      <c r="Q30" s="610"/>
      <c r="R30" s="614"/>
      <c r="S30" s="615"/>
      <c r="T30" s="616"/>
      <c r="U30" s="614"/>
      <c r="V30" s="617"/>
      <c r="W30" s="617"/>
      <c r="X30" s="614"/>
      <c r="Y30" s="618"/>
      <c r="Z30" s="618"/>
      <c r="AA30" s="618"/>
      <c r="AB30" s="618"/>
      <c r="AC30" s="614"/>
      <c r="AD30" s="836" t="s">
        <v>345</v>
      </c>
      <c r="AE30" s="836"/>
      <c r="AF30" s="836"/>
      <c r="AG30" s="836"/>
      <c r="AH30" s="836"/>
      <c r="AI30" s="836"/>
      <c r="AJ30" s="443"/>
      <c r="AK30" s="822" t="s">
        <v>145</v>
      </c>
      <c r="AL30" s="41"/>
      <c r="AM30" s="29"/>
      <c r="AN30" s="363"/>
      <c r="AO30" s="363"/>
      <c r="AP30" s="363"/>
      <c r="AQ30" s="364"/>
      <c r="AR30" s="363"/>
      <c r="AS30" s="365"/>
      <c r="AT30" s="365"/>
      <c r="AU30" s="365"/>
      <c r="AV30" s="365"/>
      <c r="AW30" s="365"/>
      <c r="AX30" s="365"/>
      <c r="AY30" s="422"/>
      <c r="AZ30" s="422"/>
      <c r="BA30" s="422"/>
      <c r="BB30" s="422"/>
      <c r="BC30" s="422"/>
      <c r="BD30" s="422"/>
      <c r="BE30" s="422"/>
      <c r="BF30" s="422"/>
      <c r="BG30" s="381"/>
      <c r="BH30" s="381"/>
      <c r="BI30" s="381"/>
      <c r="BJ30" s="381"/>
      <c r="BK30" s="381"/>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row>
    <row r="31" spans="1:443" ht="35.1" customHeight="1" thickTop="1" thickBot="1" x14ac:dyDescent="0.3">
      <c r="A31" s="41"/>
      <c r="B31" s="867"/>
      <c r="C31" s="867"/>
      <c r="D31" s="867"/>
      <c r="E31" s="869"/>
      <c r="F31" s="869"/>
      <c r="G31" s="436"/>
      <c r="H31" s="477"/>
      <c r="I31" s="477"/>
      <c r="J31" s="477"/>
      <c r="K31" s="438"/>
      <c r="L31" s="872"/>
      <c r="M31" s="436"/>
      <c r="N31" s="478"/>
      <c r="O31" s="478"/>
      <c r="P31" s="478"/>
      <c r="Q31" s="610"/>
      <c r="R31" s="614"/>
      <c r="S31" s="615"/>
      <c r="T31" s="616"/>
      <c r="U31" s="614"/>
      <c r="V31" s="617"/>
      <c r="W31" s="617"/>
      <c r="X31" s="614"/>
      <c r="Y31" s="618"/>
      <c r="Z31" s="618"/>
      <c r="AA31" s="618"/>
      <c r="AB31" s="618"/>
      <c r="AC31" s="614"/>
      <c r="AD31" s="832" t="s">
        <v>295</v>
      </c>
      <c r="AE31" s="833" t="s">
        <v>296</v>
      </c>
      <c r="AF31" s="833"/>
      <c r="AG31" s="833"/>
      <c r="AH31" s="833"/>
      <c r="AI31" s="832" t="s">
        <v>181</v>
      </c>
      <c r="AJ31" s="443"/>
      <c r="AK31" s="823"/>
      <c r="AL31" s="41"/>
      <c r="AM31" s="29"/>
      <c r="AN31" s="363"/>
      <c r="AO31" s="363"/>
      <c r="AP31" s="363"/>
      <c r="AQ31" s="364"/>
      <c r="AR31" s="363"/>
      <c r="AS31" s="365"/>
      <c r="AT31" s="365"/>
      <c r="AU31" s="365"/>
      <c r="AV31" s="365"/>
      <c r="AW31" s="365"/>
      <c r="AX31" s="365"/>
      <c r="AY31" s="422"/>
      <c r="AZ31" s="422"/>
      <c r="BA31" s="422"/>
      <c r="BB31" s="422"/>
      <c r="BC31" s="422"/>
      <c r="BD31" s="422"/>
      <c r="BE31" s="422"/>
      <c r="BF31" s="422"/>
      <c r="BG31" s="381"/>
      <c r="BH31" s="381"/>
      <c r="BI31" s="381"/>
      <c r="BJ31" s="381"/>
      <c r="BK31" s="381"/>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517">
        <v>0</v>
      </c>
      <c r="CJ31" s="517">
        <v>1</v>
      </c>
      <c r="CK31" s="517">
        <v>2</v>
      </c>
      <c r="CL31" s="517">
        <v>3</v>
      </c>
      <c r="CM31" s="517">
        <v>4</v>
      </c>
      <c r="CN31" s="517">
        <v>5</v>
      </c>
      <c r="CO31" s="517">
        <v>6</v>
      </c>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row>
    <row r="32" spans="1:443" s="17" customFormat="1" ht="135" customHeight="1" thickTop="1" x14ac:dyDescent="0.25">
      <c r="A32" s="46"/>
      <c r="B32" s="836"/>
      <c r="C32" s="836"/>
      <c r="D32" s="836"/>
      <c r="E32" s="870"/>
      <c r="F32" s="870"/>
      <c r="G32" s="436"/>
      <c r="H32" s="453" t="s">
        <v>121</v>
      </c>
      <c r="I32" s="453" t="s">
        <v>122</v>
      </c>
      <c r="J32" s="453" t="s">
        <v>123</v>
      </c>
      <c r="K32" s="438"/>
      <c r="L32" s="873"/>
      <c r="M32" s="436"/>
      <c r="N32" s="454" t="str">
        <f>IF(OR(F30=" ",G32=" ")," ",LOOKUP(K32,$B$95:$B$101,$H$95:$H$101))</f>
        <v>I</v>
      </c>
      <c r="O32" s="454" t="s">
        <v>57</v>
      </c>
      <c r="P32" s="454" t="s">
        <v>56</v>
      </c>
      <c r="Q32" s="454" t="s">
        <v>154</v>
      </c>
      <c r="R32" s="380" t="s">
        <v>313</v>
      </c>
      <c r="S32" s="380"/>
      <c r="T32" s="612"/>
      <c r="U32" s="613"/>
      <c r="V32" s="613"/>
      <c r="W32" s="613"/>
      <c r="X32" s="613"/>
      <c r="Y32" s="613"/>
      <c r="Z32" s="613"/>
      <c r="AA32" s="613"/>
      <c r="AB32" s="613"/>
      <c r="AC32" s="613"/>
      <c r="AD32" s="832"/>
      <c r="AE32" s="639" t="s">
        <v>300</v>
      </c>
      <c r="AF32" s="639" t="s">
        <v>297</v>
      </c>
      <c r="AG32" s="639" t="s">
        <v>298</v>
      </c>
      <c r="AH32" s="639" t="s">
        <v>299</v>
      </c>
      <c r="AI32" s="832"/>
      <c r="AJ32" s="458"/>
      <c r="AK32" s="824"/>
      <c r="AL32" s="46"/>
      <c r="AM32" s="257"/>
      <c r="AN32" s="257"/>
      <c r="AO32" s="257"/>
      <c r="AP32" s="257"/>
      <c r="AQ32" s="257"/>
      <c r="AR32" s="422"/>
      <c r="AS32" s="257"/>
      <c r="AT32" s="257"/>
      <c r="AU32" s="257"/>
      <c r="AV32" s="257"/>
      <c r="AW32" s="257"/>
      <c r="AX32" s="257"/>
      <c r="AY32" s="356">
        <v>1</v>
      </c>
      <c r="AZ32" s="356">
        <v>2</v>
      </c>
      <c r="BA32" s="356">
        <v>3</v>
      </c>
      <c r="BB32" s="356">
        <v>4</v>
      </c>
      <c r="BC32" s="257"/>
      <c r="BD32" s="257"/>
      <c r="BE32" s="257"/>
      <c r="BF32" s="257"/>
      <c r="BG32" s="257"/>
      <c r="BH32" s="257"/>
      <c r="BI32" s="257"/>
      <c r="BJ32" s="257"/>
      <c r="BK32" s="257"/>
      <c r="BL32" s="257"/>
      <c r="BM32" s="257"/>
      <c r="BN32" s="519" t="s">
        <v>361</v>
      </c>
      <c r="BO32" s="373" t="s">
        <v>181</v>
      </c>
      <c r="BP32" s="519" t="s">
        <v>313</v>
      </c>
      <c r="BQ32" s="795" t="s">
        <v>153</v>
      </c>
      <c r="BR32" s="796"/>
      <c r="BS32" s="796"/>
      <c r="BT32" s="797"/>
      <c r="BU32" s="795" t="s">
        <v>57</v>
      </c>
      <c r="BV32" s="796"/>
      <c r="BW32" s="796"/>
      <c r="BX32" s="797"/>
      <c r="BY32" s="795" t="s">
        <v>56</v>
      </c>
      <c r="BZ32" s="796"/>
      <c r="CA32" s="796"/>
      <c r="CB32" s="797"/>
      <c r="CC32" s="795" t="s">
        <v>154</v>
      </c>
      <c r="CD32" s="796"/>
      <c r="CE32" s="796"/>
      <c r="CF32" s="797"/>
      <c r="CG32" s="519" t="s">
        <v>362</v>
      </c>
      <c r="CH32" s="257"/>
      <c r="CI32" s="75" t="s">
        <v>130</v>
      </c>
      <c r="CJ32" s="81" t="s">
        <v>157</v>
      </c>
      <c r="CK32" s="81" t="s">
        <v>157</v>
      </c>
      <c r="CL32" s="84" t="s">
        <v>8</v>
      </c>
      <c r="CM32" s="84" t="s">
        <v>8</v>
      </c>
      <c r="CN32" s="87" t="s">
        <v>49</v>
      </c>
      <c r="CO32" s="87" t="s">
        <v>49</v>
      </c>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257"/>
      <c r="GU32" s="257"/>
      <c r="GV32" s="257"/>
      <c r="GW32" s="257"/>
      <c r="GX32" s="257"/>
      <c r="GY32" s="257"/>
      <c r="GZ32" s="257"/>
      <c r="HA32" s="257"/>
      <c r="HB32" s="257"/>
      <c r="HC32" s="257"/>
      <c r="HD32" s="257"/>
      <c r="HE32" s="257"/>
      <c r="HF32" s="257"/>
      <c r="HG32" s="257"/>
      <c r="HH32" s="257"/>
      <c r="HI32" s="257"/>
      <c r="HJ32" s="257"/>
      <c r="HK32" s="257"/>
      <c r="HL32" s="257"/>
      <c r="HM32" s="257"/>
      <c r="HN32" s="257"/>
      <c r="HO32" s="257"/>
      <c r="HP32" s="257"/>
      <c r="HQ32" s="257"/>
      <c r="HR32" s="257"/>
      <c r="HS32" s="257"/>
      <c r="HT32" s="257"/>
      <c r="HU32" s="257"/>
      <c r="HV32" s="257"/>
      <c r="HW32" s="257"/>
      <c r="HX32" s="257"/>
      <c r="HY32" s="257"/>
      <c r="HZ32" s="257"/>
      <c r="IA32" s="257"/>
      <c r="IB32" s="257"/>
      <c r="IC32" s="257"/>
      <c r="ID32" s="257"/>
      <c r="IE32" s="257"/>
      <c r="IF32" s="257"/>
      <c r="IG32" s="257"/>
      <c r="IH32" s="257"/>
      <c r="II32" s="257"/>
      <c r="IJ32" s="257"/>
      <c r="IK32" s="257"/>
      <c r="IL32" s="257"/>
      <c r="IM32" s="257"/>
      <c r="IN32" s="257"/>
      <c r="IO32" s="257"/>
      <c r="IP32" s="257"/>
      <c r="IQ32" s="257"/>
      <c r="IR32" s="257"/>
      <c r="IS32" s="257"/>
      <c r="IT32" s="257"/>
      <c r="IU32" s="257"/>
      <c r="IV32" s="257"/>
      <c r="IW32" s="257"/>
      <c r="IX32" s="257"/>
      <c r="IY32" s="257"/>
      <c r="IZ32" s="257"/>
      <c r="JA32" s="257"/>
      <c r="JB32" s="257"/>
      <c r="JC32" s="257"/>
      <c r="JD32" s="257"/>
      <c r="JE32" s="257"/>
      <c r="JF32" s="257"/>
      <c r="JG32" s="257"/>
      <c r="JH32" s="257"/>
      <c r="JI32" s="257"/>
      <c r="JJ32" s="257"/>
      <c r="JK32" s="257"/>
      <c r="JL32" s="257"/>
      <c r="JM32" s="257"/>
      <c r="JN32" s="257"/>
      <c r="JO32" s="257"/>
      <c r="JP32" s="257"/>
      <c r="JQ32" s="257"/>
      <c r="JR32" s="257"/>
      <c r="JS32" s="257"/>
      <c r="JT32" s="257"/>
      <c r="JU32" s="257"/>
      <c r="JV32" s="257"/>
      <c r="JW32" s="257"/>
      <c r="JX32" s="257"/>
      <c r="JY32" s="257"/>
      <c r="JZ32" s="257"/>
      <c r="KA32" s="257"/>
      <c r="KB32" s="257"/>
      <c r="KC32" s="257"/>
      <c r="KD32" s="257"/>
      <c r="KE32" s="257"/>
      <c r="KF32" s="257"/>
      <c r="KG32" s="257"/>
      <c r="KH32" s="257"/>
      <c r="KI32" s="257"/>
      <c r="KJ32" s="257"/>
      <c r="KK32" s="257"/>
      <c r="KL32" s="257"/>
      <c r="KM32" s="257"/>
      <c r="KN32" s="257"/>
      <c r="KO32" s="257"/>
      <c r="KP32" s="257"/>
      <c r="KQ32" s="257"/>
      <c r="KR32" s="257"/>
      <c r="KS32" s="257"/>
      <c r="KT32" s="257"/>
      <c r="KU32" s="257"/>
      <c r="KV32" s="257"/>
      <c r="KW32" s="257"/>
      <c r="KX32" s="257"/>
      <c r="KY32" s="257"/>
      <c r="KZ32" s="257"/>
      <c r="LA32" s="257"/>
      <c r="LB32" s="257"/>
      <c r="LC32" s="257"/>
      <c r="LD32" s="257"/>
      <c r="LE32" s="257"/>
      <c r="LF32" s="257"/>
      <c r="LG32" s="257"/>
      <c r="LH32" s="257"/>
      <c r="LI32" s="257"/>
      <c r="LJ32" s="257"/>
      <c r="LK32" s="257"/>
      <c r="LL32" s="257"/>
      <c r="LM32" s="257"/>
      <c r="LN32" s="257"/>
      <c r="LO32" s="257"/>
      <c r="LP32" s="257"/>
      <c r="LQ32" s="257"/>
      <c r="LR32" s="257"/>
      <c r="LS32" s="257"/>
      <c r="LT32" s="257"/>
      <c r="LU32" s="257"/>
      <c r="LV32" s="257"/>
      <c r="LW32" s="257"/>
      <c r="LX32" s="257"/>
      <c r="LY32" s="257"/>
      <c r="LZ32" s="257"/>
      <c r="MA32" s="257"/>
      <c r="MB32" s="257"/>
      <c r="MC32" s="257"/>
      <c r="MD32" s="257"/>
      <c r="ME32" s="257"/>
      <c r="MF32" s="257"/>
      <c r="MG32" s="257"/>
      <c r="MH32" s="257"/>
      <c r="MI32" s="257"/>
      <c r="MJ32" s="257"/>
      <c r="MK32" s="257"/>
      <c r="ML32" s="257"/>
      <c r="MM32" s="257"/>
      <c r="MN32" s="257"/>
      <c r="MO32" s="257"/>
      <c r="MP32" s="257"/>
      <c r="MQ32" s="257"/>
      <c r="MR32" s="257"/>
      <c r="MS32" s="257"/>
      <c r="MT32" s="257"/>
      <c r="MU32" s="257"/>
      <c r="MV32" s="257"/>
      <c r="MW32" s="257"/>
      <c r="MX32" s="257"/>
      <c r="MY32" s="257"/>
      <c r="MZ32" s="257"/>
      <c r="NA32" s="257"/>
      <c r="NB32" s="257"/>
      <c r="NC32" s="257"/>
      <c r="ND32" s="257"/>
      <c r="NE32" s="257"/>
      <c r="NF32" s="257"/>
      <c r="NG32" s="257"/>
      <c r="NH32" s="257"/>
      <c r="NI32" s="257"/>
      <c r="NJ32" s="257"/>
      <c r="NK32" s="257"/>
      <c r="NL32" s="257"/>
      <c r="NM32" s="257"/>
      <c r="NN32" s="257"/>
      <c r="NO32" s="257"/>
      <c r="NP32" s="257"/>
      <c r="NQ32" s="257"/>
      <c r="NR32" s="257"/>
      <c r="NS32" s="257"/>
      <c r="NT32" s="257"/>
      <c r="NU32" s="257"/>
      <c r="NV32" s="257"/>
      <c r="NW32" s="257"/>
      <c r="NX32" s="257"/>
      <c r="NY32" s="257"/>
      <c r="NZ32" s="257"/>
      <c r="OA32" s="257"/>
      <c r="OB32" s="257"/>
      <c r="OC32" s="257"/>
      <c r="OD32" s="257"/>
      <c r="OE32" s="257"/>
      <c r="OF32" s="257"/>
      <c r="OG32" s="257"/>
      <c r="OH32" s="257"/>
      <c r="OI32" s="257"/>
      <c r="OJ32" s="257"/>
      <c r="OK32" s="257"/>
      <c r="OL32" s="257"/>
      <c r="OM32" s="257"/>
      <c r="ON32" s="257"/>
      <c r="OO32" s="257"/>
      <c r="OP32" s="257"/>
      <c r="OQ32" s="257"/>
      <c r="OR32" s="257"/>
      <c r="OS32" s="257"/>
      <c r="OT32" s="257"/>
      <c r="OU32" s="257"/>
      <c r="OV32" s="257"/>
      <c r="OW32" s="257"/>
      <c r="OX32" s="257"/>
      <c r="OY32" s="257"/>
      <c r="OZ32" s="257"/>
      <c r="PA32" s="257"/>
      <c r="PB32" s="257"/>
      <c r="PC32" s="257"/>
      <c r="PD32" s="257"/>
      <c r="PE32" s="257"/>
      <c r="PF32" s="257"/>
      <c r="PG32" s="257"/>
      <c r="PH32" s="257"/>
      <c r="PI32" s="257"/>
      <c r="PJ32" s="257"/>
      <c r="PK32" s="257"/>
      <c r="PL32" s="257"/>
      <c r="PM32" s="257"/>
      <c r="PN32" s="257"/>
      <c r="PO32" s="257"/>
      <c r="PP32" s="257"/>
      <c r="PQ32" s="257"/>
      <c r="PR32" s="257"/>
      <c r="PS32" s="257"/>
      <c r="PT32" s="257"/>
      <c r="PU32" s="257"/>
      <c r="PV32" s="257"/>
      <c r="PW32" s="257"/>
      <c r="PX32" s="257"/>
      <c r="PY32" s="257"/>
      <c r="PZ32" s="257"/>
      <c r="QA32" s="257"/>
    </row>
    <row r="33" spans="1:443" ht="24.95" customHeight="1" x14ac:dyDescent="0.25">
      <c r="A33" s="41"/>
      <c r="B33" s="828" t="s">
        <v>172</v>
      </c>
      <c r="C33" s="829"/>
      <c r="D33" s="640" t="s">
        <v>149</v>
      </c>
      <c r="E33" s="48"/>
      <c r="F33" s="48"/>
      <c r="G33" s="44"/>
      <c r="H33" s="49" t="b">
        <f>IF(E33=" "," ",IF(E33=$E$95,$B$95,IF(E33=$E$96,$B$96,IF(E33=$E$97,$B$97,IF(E33=$E$98,$B$98)))))</f>
        <v>0</v>
      </c>
      <c r="I33" s="49" t="b">
        <f>IF(F33=" "," ",IF(F33=$F$95,$B$95,IF(F33=$F$96,$B$96,IF(F33=$F$97,$B$97,IF(F33=$F$98,$B$98)))))</f>
        <v>0</v>
      </c>
      <c r="J33" s="49">
        <f>IF(OR(H33=" ",I33=" ")," ",H33+I33)</f>
        <v>0</v>
      </c>
      <c r="K33" s="43"/>
      <c r="L33" s="47" t="str">
        <f>IF(OR(E33=" ",F33=" ")," ",LOOKUP(J33,$B$95:$B$101,$H$95:$H$101))</f>
        <v>I</v>
      </c>
      <c r="M33" s="44"/>
      <c r="N33" s="378">
        <f t="shared" ref="N33:N34" si="67">IF($L33=N$5,0," ")</f>
        <v>0</v>
      </c>
      <c r="O33" s="378" t="str">
        <f t="shared" ref="O33:O34" si="68">IF($L33=O$5,1," ")</f>
        <v xml:space="preserve"> </v>
      </c>
      <c r="P33" s="378" t="str">
        <f t="shared" ref="P33:P34" si="69">IF($L33=P$5,2," ")</f>
        <v xml:space="preserve"> </v>
      </c>
      <c r="Q33" s="379" t="str">
        <f t="shared" ref="Q33:Q34" si="70">IF($L33=Q$5,3," ")</f>
        <v xml:space="preserve"> </v>
      </c>
      <c r="R33" s="378">
        <f t="shared" ref="R33:R34" si="71">MAX(N33:Q33)</f>
        <v>0</v>
      </c>
      <c r="S33" s="383"/>
      <c r="T33" s="43"/>
      <c r="U33" s="45">
        <f t="shared" ref="U33:U34" si="72">R33</f>
        <v>0</v>
      </c>
      <c r="V33" s="386"/>
      <c r="W33" s="387"/>
      <c r="X33" s="377">
        <f>MAX(Y33:AB33)</f>
        <v>3</v>
      </c>
      <c r="Y33" s="388">
        <f t="shared" ref="Y33:Y34" si="73">IF($AI33=Y$2,3," ")</f>
        <v>3</v>
      </c>
      <c r="Z33" s="388" t="str">
        <f t="shared" ref="Z33:Z34" si="74">IF($AI33=Z$2,2," ")</f>
        <v xml:space="preserve"> </v>
      </c>
      <c r="AA33" s="388" t="str">
        <f t="shared" ref="AA33:AA34" si="75">IF($AI33=AA$2,1," ")</f>
        <v xml:space="preserve"> </v>
      </c>
      <c r="AB33" s="388" t="str">
        <f t="shared" ref="AB33:AB34" si="76">IF($AI33=AB$2,0," ")</f>
        <v xml:space="preserve"> </v>
      </c>
      <c r="AC33" s="459">
        <f t="shared" ref="AC33:AC34" si="77">U33+X33</f>
        <v>3</v>
      </c>
      <c r="AD33" s="680"/>
      <c r="AE33" s="680"/>
      <c r="AF33" s="681"/>
      <c r="AG33" s="681"/>
      <c r="AH33" s="673" t="str">
        <f t="shared" ref="AH33:AH34" si="78">BD33</f>
        <v>NA</v>
      </c>
      <c r="AI33" s="674" t="str">
        <f>BE33</f>
        <v>I</v>
      </c>
      <c r="AJ33" s="41"/>
      <c r="AK33" s="679" t="str">
        <f>IF(U33=0," ",LOOKUP($CG33,$CI$11:$CO$11,$CI$12:$CO$12))</f>
        <v xml:space="preserve"> </v>
      </c>
      <c r="AL33" s="41"/>
      <c r="AM33" s="29"/>
      <c r="AN33" s="363" t="s">
        <v>305</v>
      </c>
      <c r="AO33" s="363" t="str">
        <f t="shared" ref="AO33:AO34" si="79">IF($AE33=$AU$11,AF33,"NA")</f>
        <v>NA</v>
      </c>
      <c r="AP33" s="363" t="s">
        <v>306</v>
      </c>
      <c r="AQ33" s="364" t="str">
        <f t="shared" ref="AQ33:AQ34" si="80">IF($AE33=$AU$11,AG33,"NA")</f>
        <v>NA</v>
      </c>
      <c r="AR33" s="363" t="s">
        <v>307</v>
      </c>
      <c r="AS33" s="365" t="str">
        <f t="shared" ref="AS33:AS34" si="81">IF(OR(AO33="NA",AQ33="NA"),"NA",AQ33-AO33)</f>
        <v>NA</v>
      </c>
      <c r="AT33" s="604">
        <v>1</v>
      </c>
      <c r="AU33" s="521">
        <f t="shared" ref="AU33:AU34" si="82">IF($AD33=$AU$11,1,0)</f>
        <v>0</v>
      </c>
      <c r="AV33" s="521">
        <f t="shared" ref="AV33:AV34" si="83">IF($AE33=$AU$11,1,0)</f>
        <v>0</v>
      </c>
      <c r="AW33" s="521">
        <f t="shared" ref="AW33:AW34" si="84">IF(AND(AV33=1,AS33&gt;0),1,0)</f>
        <v>0</v>
      </c>
      <c r="AX33" s="521">
        <f t="shared" ref="AX33:AX34" si="85">SUM(AT33:AW33)</f>
        <v>1</v>
      </c>
      <c r="AY33" s="524">
        <v>1</v>
      </c>
      <c r="AZ33" s="366">
        <f t="shared" ref="AZ33:BB34" si="86">IF($AX33=AZ$12,AZ$12,0)</f>
        <v>0</v>
      </c>
      <c r="BA33" s="366">
        <f t="shared" si="86"/>
        <v>0</v>
      </c>
      <c r="BB33" s="366">
        <f t="shared" si="86"/>
        <v>0</v>
      </c>
      <c r="BC33" s="367">
        <f t="shared" ref="BC33:BC34" si="87">MAX(AY33:BB33)</f>
        <v>1</v>
      </c>
      <c r="BD33" s="368" t="str">
        <f t="shared" ref="BD33:BD34" si="88">IF(U33&gt;0,LOOKUP(BC33,$AY$5:$BB$5,$AY$9:$BB$9),"NA")</f>
        <v>NA</v>
      </c>
      <c r="BE33" s="369" t="str">
        <f t="shared" ref="BE33:BE34" si="89">LOOKUP(BC33,$AY$5:$BB$5,$AY$6:$BB$6)</f>
        <v>I</v>
      </c>
      <c r="BF33" s="525" t="str">
        <f t="shared" ref="BF33:BF34" si="90">IF(AND($AS33="NA",$U33=0)," ",$BC33)</f>
        <v xml:space="preserve"> </v>
      </c>
      <c r="BG33" s="381">
        <f t="shared" si="43"/>
        <v>3</v>
      </c>
      <c r="BH33" s="381" t="str">
        <f t="shared" si="43"/>
        <v xml:space="preserve"> </v>
      </c>
      <c r="BI33" s="381" t="str">
        <f t="shared" si="43"/>
        <v xml:space="preserve"> </v>
      </c>
      <c r="BJ33" s="381" t="str">
        <f t="shared" si="43"/>
        <v xml:space="preserve"> </v>
      </c>
      <c r="BK33" s="381">
        <f t="shared" ref="BK33:BK34" si="91">MAX(BG33:BJ33)</f>
        <v>3</v>
      </c>
      <c r="BL33" s="29"/>
      <c r="BM33" s="29"/>
      <c r="BN33" s="621">
        <f t="shared" ref="BN33:BN34" si="92">R33</f>
        <v>0</v>
      </c>
      <c r="BO33" s="509">
        <f t="shared" ref="BO33:BO34" si="93">X33</f>
        <v>3</v>
      </c>
      <c r="BP33" s="620">
        <f t="shared" ref="BP33:BP34" si="94">J33</f>
        <v>0</v>
      </c>
      <c r="BQ33" s="620">
        <f t="shared" ref="BQ33:BT34" si="95">IF(AND($BN33=BQ$11,$BO33=BQ$10),0," ")</f>
        <v>0</v>
      </c>
      <c r="BR33" s="620" t="str">
        <f t="shared" si="95"/>
        <v xml:space="preserve"> </v>
      </c>
      <c r="BS33" s="620" t="str">
        <f t="shared" si="95"/>
        <v xml:space="preserve"> </v>
      </c>
      <c r="BT33" s="620" t="str">
        <f t="shared" si="95"/>
        <v xml:space="preserve"> </v>
      </c>
      <c r="BU33" s="620" t="str">
        <f t="shared" ref="BU33:BV34" si="96">IF(AND($BN33=BU$11,$BO33=BU$10),2," ")</f>
        <v xml:space="preserve"> </v>
      </c>
      <c r="BV33" s="620" t="str">
        <f t="shared" si="96"/>
        <v xml:space="preserve"> </v>
      </c>
      <c r="BW33" s="620" t="str">
        <f t="shared" ref="BW33:BW34" si="97">IF(AND($BN33=BW$11,$BO33=BW$10),1," ")</f>
        <v xml:space="preserve"> </v>
      </c>
      <c r="BX33" s="620" t="str">
        <f t="shared" ref="BX33:BX34" si="98">IF(AND($BN33=BX$11,$BO33=BX$10),0," ")</f>
        <v xml:space="preserve"> </v>
      </c>
      <c r="BY33" s="620" t="str">
        <f t="shared" ref="BY33:BZ34" si="99">IF(AND($BN33=BY$11,$BO33=BY$10),3," ")</f>
        <v xml:space="preserve"> </v>
      </c>
      <c r="BZ33" s="620" t="str">
        <f t="shared" si="99"/>
        <v xml:space="preserve"> </v>
      </c>
      <c r="CA33" s="620" t="str">
        <f t="shared" ref="CA33:CA34" si="100">IF(AND($BN33=CA$11,$BO33=CA$10),2," ")</f>
        <v xml:space="preserve"> </v>
      </c>
      <c r="CB33" s="620" t="str">
        <f t="shared" ref="CB33:CB34" si="101">IF(AND($BN33=CB$11,$BO33=CB$10),1," ")</f>
        <v xml:space="preserve"> </v>
      </c>
      <c r="CC33" s="620" t="str">
        <f t="shared" ref="CC33:CC34" si="102">IF(AND($BN33=CC$11,$BO33=CC$10),6," ")</f>
        <v xml:space="preserve"> </v>
      </c>
      <c r="CD33" s="620" t="str">
        <f t="shared" ref="CD33:CD34" si="103">IF(AND($BN33=CD$11,$BO33=CD$10),5," ")</f>
        <v xml:space="preserve"> </v>
      </c>
      <c r="CE33" s="620" t="str">
        <f t="shared" ref="CE33:CE34" si="104">IF(AND($BN33=CE$11,$BO33=CE$10),3," ")</f>
        <v xml:space="preserve"> </v>
      </c>
      <c r="CF33" s="620" t="str">
        <f t="shared" ref="CF33:CF34" si="105">IF(AND($BN33=CF$11,$BO33=CF$10),2," ")</f>
        <v xml:space="preserve"> </v>
      </c>
      <c r="CG33" s="520">
        <f t="shared" ref="CG33:CG34" si="106">MAX(BQ33:CF33)</f>
        <v>0</v>
      </c>
      <c r="CH33" s="29"/>
      <c r="CI33" s="518">
        <f t="shared" ref="CI33:CO34" si="107">IF($CG33=CI$11,CI$11," ")</f>
        <v>0</v>
      </c>
      <c r="CJ33" s="518" t="str">
        <f t="shared" si="107"/>
        <v xml:space="preserve"> </v>
      </c>
      <c r="CK33" s="518" t="str">
        <f t="shared" si="107"/>
        <v xml:space="preserve"> </v>
      </c>
      <c r="CL33" s="518" t="str">
        <f t="shared" si="107"/>
        <v xml:space="preserve"> </v>
      </c>
      <c r="CM33" s="518" t="str">
        <f t="shared" si="107"/>
        <v xml:space="preserve"> </v>
      </c>
      <c r="CN33" s="518" t="str">
        <f t="shared" si="107"/>
        <v xml:space="preserve"> </v>
      </c>
      <c r="CO33" s="518" t="str">
        <f t="shared" si="107"/>
        <v xml:space="preserve"> </v>
      </c>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row>
    <row r="34" spans="1:443" ht="24.95" customHeight="1" thickBot="1" x14ac:dyDescent="0.3">
      <c r="A34" s="41"/>
      <c r="B34" s="830"/>
      <c r="C34" s="831"/>
      <c r="D34" s="641" t="s">
        <v>150</v>
      </c>
      <c r="E34" s="48"/>
      <c r="F34" s="48"/>
      <c r="G34" s="44"/>
      <c r="H34" s="49" t="b">
        <f>IF(E34=" "," ",IF(E34=$E$95,$B$95,IF(E34=$E$96,$B$96,IF(E34=$E$97,$B$97,IF(E34=$E$98,$B$98)))))</f>
        <v>0</v>
      </c>
      <c r="I34" s="49" t="b">
        <f>IF(F34=" "," ",IF(F34=$F$95,$B$95,IF(F34=$F$96,$B$96,IF(F34=$F$97,$B$97,IF(F34=$F$98,$B$98)))))</f>
        <v>0</v>
      </c>
      <c r="J34" s="49">
        <f>IF(OR(H34=" ",I34=" ")," ",H34+I34)</f>
        <v>0</v>
      </c>
      <c r="K34" s="43"/>
      <c r="L34" s="47" t="str">
        <f>IF(OR(E34=" ",F34=" ")," ",LOOKUP(J34,$B$95:$B$101,$H$95:$H$101))</f>
        <v>I</v>
      </c>
      <c r="M34" s="44"/>
      <c r="N34" s="378">
        <f t="shared" si="67"/>
        <v>0</v>
      </c>
      <c r="O34" s="378" t="str">
        <f t="shared" si="68"/>
        <v xml:space="preserve"> </v>
      </c>
      <c r="P34" s="378" t="str">
        <f t="shared" si="69"/>
        <v xml:space="preserve"> </v>
      </c>
      <c r="Q34" s="379" t="str">
        <f t="shared" si="70"/>
        <v xml:space="preserve"> </v>
      </c>
      <c r="R34" s="378">
        <f t="shared" si="71"/>
        <v>0</v>
      </c>
      <c r="S34" s="383"/>
      <c r="T34" s="43"/>
      <c r="U34" s="45">
        <f t="shared" si="72"/>
        <v>0</v>
      </c>
      <c r="V34" s="386"/>
      <c r="W34" s="387"/>
      <c r="X34" s="377">
        <f>MAX(Y34:AB34)</f>
        <v>3</v>
      </c>
      <c r="Y34" s="388">
        <f t="shared" si="73"/>
        <v>3</v>
      </c>
      <c r="Z34" s="388" t="str">
        <f t="shared" si="74"/>
        <v xml:space="preserve"> </v>
      </c>
      <c r="AA34" s="388" t="str">
        <f t="shared" si="75"/>
        <v xml:space="preserve"> </v>
      </c>
      <c r="AB34" s="388" t="str">
        <f t="shared" si="76"/>
        <v xml:space="preserve"> </v>
      </c>
      <c r="AC34" s="459">
        <f t="shared" si="77"/>
        <v>3</v>
      </c>
      <c r="AD34" s="680"/>
      <c r="AE34" s="680"/>
      <c r="AF34" s="681"/>
      <c r="AG34" s="681"/>
      <c r="AH34" s="673" t="str">
        <f t="shared" si="78"/>
        <v>NA</v>
      </c>
      <c r="AI34" s="674" t="str">
        <f>BE34</f>
        <v>I</v>
      </c>
      <c r="AJ34" s="41"/>
      <c r="AK34" s="679" t="str">
        <f>IF(U34=0," ",LOOKUP($CG34,$CI$11:$CO$11,$CI$12:$CO$12))</f>
        <v xml:space="preserve"> </v>
      </c>
      <c r="AL34" s="41"/>
      <c r="AM34" s="29"/>
      <c r="AN34" s="363" t="s">
        <v>305</v>
      </c>
      <c r="AO34" s="363" t="str">
        <f t="shared" si="79"/>
        <v>NA</v>
      </c>
      <c r="AP34" s="363" t="s">
        <v>306</v>
      </c>
      <c r="AQ34" s="364" t="str">
        <f t="shared" si="80"/>
        <v>NA</v>
      </c>
      <c r="AR34" s="363" t="s">
        <v>307</v>
      </c>
      <c r="AS34" s="365" t="str">
        <f t="shared" si="81"/>
        <v>NA</v>
      </c>
      <c r="AT34" s="604">
        <v>1</v>
      </c>
      <c r="AU34" s="521">
        <f t="shared" si="82"/>
        <v>0</v>
      </c>
      <c r="AV34" s="521">
        <f t="shared" si="83"/>
        <v>0</v>
      </c>
      <c r="AW34" s="521">
        <f t="shared" si="84"/>
        <v>0</v>
      </c>
      <c r="AX34" s="521">
        <f t="shared" si="85"/>
        <v>1</v>
      </c>
      <c r="AY34" s="524">
        <v>1</v>
      </c>
      <c r="AZ34" s="366">
        <f t="shared" si="86"/>
        <v>0</v>
      </c>
      <c r="BA34" s="366">
        <f t="shared" si="86"/>
        <v>0</v>
      </c>
      <c r="BB34" s="366">
        <f t="shared" si="86"/>
        <v>0</v>
      </c>
      <c r="BC34" s="367">
        <f t="shared" si="87"/>
        <v>1</v>
      </c>
      <c r="BD34" s="368" t="str">
        <f t="shared" si="88"/>
        <v>NA</v>
      </c>
      <c r="BE34" s="369" t="str">
        <f t="shared" si="89"/>
        <v>I</v>
      </c>
      <c r="BF34" s="525" t="str">
        <f t="shared" si="90"/>
        <v xml:space="preserve"> </v>
      </c>
      <c r="BG34" s="381">
        <f t="shared" ref="BG34:BJ34" si="108">IF($BE34=BG$8,BG$9," ")</f>
        <v>3</v>
      </c>
      <c r="BH34" s="381" t="str">
        <f t="shared" si="108"/>
        <v xml:space="preserve"> </v>
      </c>
      <c r="BI34" s="381" t="str">
        <f t="shared" si="108"/>
        <v xml:space="preserve"> </v>
      </c>
      <c r="BJ34" s="381" t="str">
        <f t="shared" si="108"/>
        <v xml:space="preserve"> </v>
      </c>
      <c r="BK34" s="381">
        <f t="shared" si="91"/>
        <v>3</v>
      </c>
      <c r="BL34" s="29"/>
      <c r="BM34" s="29"/>
      <c r="BN34" s="621">
        <f t="shared" si="92"/>
        <v>0</v>
      </c>
      <c r="BO34" s="509">
        <f t="shared" si="93"/>
        <v>3</v>
      </c>
      <c r="BP34" s="620">
        <f t="shared" si="94"/>
        <v>0</v>
      </c>
      <c r="BQ34" s="620">
        <f t="shared" si="95"/>
        <v>0</v>
      </c>
      <c r="BR34" s="620" t="str">
        <f t="shared" si="95"/>
        <v xml:space="preserve"> </v>
      </c>
      <c r="BS34" s="620" t="str">
        <f t="shared" si="95"/>
        <v xml:space="preserve"> </v>
      </c>
      <c r="BT34" s="620" t="str">
        <f t="shared" si="95"/>
        <v xml:space="preserve"> </v>
      </c>
      <c r="BU34" s="620" t="str">
        <f t="shared" si="96"/>
        <v xml:space="preserve"> </v>
      </c>
      <c r="BV34" s="620" t="str">
        <f t="shared" si="96"/>
        <v xml:space="preserve"> </v>
      </c>
      <c r="BW34" s="620" t="str">
        <f t="shared" si="97"/>
        <v xml:space="preserve"> </v>
      </c>
      <c r="BX34" s="620" t="str">
        <f t="shared" si="98"/>
        <v xml:space="preserve"> </v>
      </c>
      <c r="BY34" s="620" t="str">
        <f t="shared" si="99"/>
        <v xml:space="preserve"> </v>
      </c>
      <c r="BZ34" s="620" t="str">
        <f t="shared" si="99"/>
        <v xml:space="preserve"> </v>
      </c>
      <c r="CA34" s="620" t="str">
        <f t="shared" si="100"/>
        <v xml:space="preserve"> </v>
      </c>
      <c r="CB34" s="620" t="str">
        <f t="shared" si="101"/>
        <v xml:space="preserve"> </v>
      </c>
      <c r="CC34" s="620" t="str">
        <f t="shared" si="102"/>
        <v xml:space="preserve"> </v>
      </c>
      <c r="CD34" s="620" t="str">
        <f t="shared" si="103"/>
        <v xml:space="preserve"> </v>
      </c>
      <c r="CE34" s="620" t="str">
        <f t="shared" si="104"/>
        <v xml:space="preserve"> </v>
      </c>
      <c r="CF34" s="620" t="str">
        <f t="shared" si="105"/>
        <v xml:space="preserve"> </v>
      </c>
      <c r="CG34" s="520">
        <f t="shared" si="106"/>
        <v>0</v>
      </c>
      <c r="CH34" s="29"/>
      <c r="CI34" s="518">
        <f t="shared" si="107"/>
        <v>0</v>
      </c>
      <c r="CJ34" s="518" t="str">
        <f t="shared" si="107"/>
        <v xml:space="preserve"> </v>
      </c>
      <c r="CK34" s="518" t="str">
        <f t="shared" si="107"/>
        <v xml:space="preserve"> </v>
      </c>
      <c r="CL34" s="518" t="str">
        <f t="shared" si="107"/>
        <v xml:space="preserve"> </v>
      </c>
      <c r="CM34" s="518" t="str">
        <f t="shared" si="107"/>
        <v xml:space="preserve"> </v>
      </c>
      <c r="CN34" s="518" t="str">
        <f t="shared" si="107"/>
        <v xml:space="preserve"> </v>
      </c>
      <c r="CO34" s="518" t="str">
        <f t="shared" si="107"/>
        <v xml:space="preserve"> </v>
      </c>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row>
    <row r="35" spans="1:443" ht="24.95" customHeight="1" thickBot="1" x14ac:dyDescent="0.3">
      <c r="A35" s="41"/>
      <c r="B35" s="830"/>
      <c r="C35" s="831"/>
      <c r="D35" s="431" t="s">
        <v>323</v>
      </c>
      <c r="E35" s="657"/>
      <c r="F35" s="657"/>
      <c r="G35" s="44"/>
      <c r="H35" s="382"/>
      <c r="I35" s="382"/>
      <c r="J35" s="382">
        <f>MAX(J33:J34)</f>
        <v>0</v>
      </c>
      <c r="K35" s="43"/>
      <c r="L35" s="89" t="str">
        <f>IF(OR(E35=" ",F35=" ")," ",LOOKUP(J35,$B$95:$B$101,$H$95:$H$101))</f>
        <v>I</v>
      </c>
      <c r="M35" s="44"/>
      <c r="N35" s="401">
        <f>IF($L35=N$5,0," ")</f>
        <v>0</v>
      </c>
      <c r="O35" s="401" t="str">
        <f>IF($L35=O$5,1," ")</f>
        <v xml:space="preserve"> </v>
      </c>
      <c r="P35" s="401" t="str">
        <f>IF($L35=P$5,2," ")</f>
        <v xml:space="preserve"> </v>
      </c>
      <c r="Q35" s="432" t="str">
        <f>IF($L35=Q$5,3," ")</f>
        <v xml:space="preserve"> </v>
      </c>
      <c r="R35" s="401">
        <f>MAX(R33:R34)</f>
        <v>0</v>
      </c>
      <c r="S35" s="433" t="str">
        <f>LOOKUP(J35,$B$95:$B$101,$D$95:$D$101)</f>
        <v>Insignificant</v>
      </c>
      <c r="T35" s="120"/>
      <c r="U35" s="434">
        <f>R35</f>
        <v>0</v>
      </c>
      <c r="V35" s="855"/>
      <c r="W35" s="856"/>
      <c r="X35" s="856"/>
      <c r="Y35" s="856"/>
      <c r="Z35" s="856"/>
      <c r="AA35" s="856"/>
      <c r="AB35" s="857"/>
      <c r="AC35" s="435">
        <f>MAX(AC33:AC34)</f>
        <v>3</v>
      </c>
      <c r="AD35" s="43"/>
      <c r="AE35" s="43"/>
      <c r="AF35" s="43"/>
      <c r="AG35" s="43"/>
      <c r="AH35" s="43"/>
      <c r="AI35" s="676" t="str">
        <f>BE35</f>
        <v>I</v>
      </c>
      <c r="AJ35" s="41"/>
      <c r="AK35" s="679" t="str">
        <f>LOOKUP($CG35,$CI$11:$CO$11,$CI$12:$CO$12)</f>
        <v>Insignificant</v>
      </c>
      <c r="AL35" s="41"/>
      <c r="AM35" s="29"/>
      <c r="AN35" s="29"/>
      <c r="AO35" s="29"/>
      <c r="AP35" s="29"/>
      <c r="AQ35" s="29"/>
      <c r="AR35" s="29"/>
      <c r="AS35" s="29"/>
      <c r="AT35" s="29"/>
      <c r="AU35" s="29"/>
      <c r="AV35" s="29"/>
      <c r="AW35" s="29"/>
      <c r="AX35" s="29"/>
      <c r="AY35" s="29"/>
      <c r="AZ35" s="29"/>
      <c r="BA35" s="29"/>
      <c r="BB35" s="29"/>
      <c r="BC35" s="367">
        <f>MIN(BC33:BC34)</f>
        <v>1</v>
      </c>
      <c r="BD35" s="368" t="str">
        <f>IF(U35&gt;0,LOOKUP(BC35,$AY$5:$BB$5,$AY$9:$BB$9),"NA")</f>
        <v>NA</v>
      </c>
      <c r="BE35" s="369" t="str">
        <f t="shared" ref="BE35" si="109">LOOKUP(BC35,$AY$5:$BB$5,$AY$6:$BB$6)</f>
        <v>I</v>
      </c>
      <c r="BF35" s="525">
        <f>IF(AND($AS35="NA",$U35=0)," ",$BC35)</f>
        <v>1</v>
      </c>
      <c r="BG35" s="381">
        <f t="shared" ref="BG35:BJ35" si="110">IF($BE35=BG$8,BG$9," ")</f>
        <v>3</v>
      </c>
      <c r="BH35" s="381" t="str">
        <f t="shared" si="110"/>
        <v xml:space="preserve"> </v>
      </c>
      <c r="BI35" s="381" t="str">
        <f t="shared" si="110"/>
        <v xml:space="preserve"> </v>
      </c>
      <c r="BJ35" s="381" t="str">
        <f t="shared" si="110"/>
        <v xml:space="preserve"> </v>
      </c>
      <c r="BK35" s="381">
        <f t="shared" ref="BK35" si="111">MAX(BG35:BJ35)</f>
        <v>3</v>
      </c>
      <c r="BL35" s="29"/>
      <c r="BM35" s="29"/>
      <c r="BN35" s="509"/>
      <c r="BO35" s="509"/>
      <c r="BP35" s="518"/>
      <c r="BQ35" s="518"/>
      <c r="BR35" s="518"/>
      <c r="BS35" s="518"/>
      <c r="BT35" s="518"/>
      <c r="BU35" s="518"/>
      <c r="BV35" s="518"/>
      <c r="BW35" s="518"/>
      <c r="BX35" s="518"/>
      <c r="BY35" s="518"/>
      <c r="BZ35" s="518"/>
      <c r="CA35" s="518"/>
      <c r="CB35" s="518"/>
      <c r="CC35" s="518"/>
      <c r="CD35" s="518"/>
      <c r="CE35" s="518"/>
      <c r="CF35" s="518"/>
      <c r="CG35" s="527">
        <f>MAX(CG33:CG34)</f>
        <v>0</v>
      </c>
      <c r="CH35" s="29"/>
      <c r="CI35" s="518">
        <f t="shared" ref="CI35:CO35" si="112">IF($CG35=CI$11,CI$11," ")</f>
        <v>0</v>
      </c>
      <c r="CJ35" s="518" t="str">
        <f t="shared" si="112"/>
        <v xml:space="preserve"> </v>
      </c>
      <c r="CK35" s="518" t="str">
        <f t="shared" si="112"/>
        <v xml:space="preserve"> </v>
      </c>
      <c r="CL35" s="518" t="str">
        <f t="shared" si="112"/>
        <v xml:space="preserve"> </v>
      </c>
      <c r="CM35" s="518" t="str">
        <f t="shared" si="112"/>
        <v xml:space="preserve"> </v>
      </c>
      <c r="CN35" s="518" t="str">
        <f t="shared" si="112"/>
        <v xml:space="preserve"> </v>
      </c>
      <c r="CO35" s="518" t="str">
        <f t="shared" si="112"/>
        <v xml:space="preserve"> </v>
      </c>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row>
    <row r="36" spans="1:443" ht="20.100000000000001" customHeight="1" thickTop="1" thickBot="1" x14ac:dyDescent="0.3">
      <c r="A36" s="41"/>
      <c r="B36" s="818" t="s">
        <v>42</v>
      </c>
      <c r="C36" s="818"/>
      <c r="D36" s="818"/>
      <c r="E36" s="448"/>
      <c r="F36" s="448"/>
      <c r="G36" s="436"/>
      <c r="H36" s="437"/>
      <c r="I36" s="437"/>
      <c r="J36" s="437">
        <f>MAX(J9,J29,J35)</f>
        <v>0</v>
      </c>
      <c r="K36" s="438"/>
      <c r="L36" s="820" t="str">
        <f>IF(OR(E36=" ",F36=" ")," ",LOOKUP(J36,$B$95:$B$101,$H$95:$H$101))</f>
        <v>I</v>
      </c>
      <c r="M36" s="436"/>
      <c r="N36" s="439">
        <f>IF($L36=N$5,0," ")</f>
        <v>0</v>
      </c>
      <c r="O36" s="439" t="str">
        <f>IF($L36=O$5,1," ")</f>
        <v xml:space="preserve"> </v>
      </c>
      <c r="P36" s="439" t="str">
        <f>IF($L36=P$5,2," ")</f>
        <v xml:space="preserve"> </v>
      </c>
      <c r="Q36" s="440" t="str">
        <f>IF($L36=Q$5,3," ")</f>
        <v xml:space="preserve"> </v>
      </c>
      <c r="R36" s="439">
        <f>MAX(R34:R35)</f>
        <v>0</v>
      </c>
      <c r="S36" s="441" t="str">
        <f>LOOKUP(J36,$B$95:$B$101,$D$95:$D$101)</f>
        <v>Insignificant</v>
      </c>
      <c r="T36" s="442"/>
      <c r="U36" s="443"/>
      <c r="V36" s="443"/>
      <c r="W36" s="443"/>
      <c r="X36" s="443"/>
      <c r="Y36" s="443"/>
      <c r="Z36" s="443"/>
      <c r="AA36" s="443"/>
      <c r="AB36" s="443"/>
      <c r="AC36" s="444">
        <f>MAX(AC34:AC35)</f>
        <v>3</v>
      </c>
      <c r="AD36" s="445" t="s">
        <v>5</v>
      </c>
      <c r="AE36" s="445"/>
      <c r="AF36" s="445"/>
      <c r="AG36" s="445"/>
      <c r="AH36" s="445"/>
      <c r="AI36" s="445"/>
      <c r="AJ36" s="443"/>
      <c r="AK36" s="816" t="str">
        <f>LOOKUP(CG36,$CI$4:$CO$4,$CI$5:$CO$5)</f>
        <v>Insignificant</v>
      </c>
      <c r="AL36" s="41"/>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850">
        <f>MAX(CG9,CG29,CG35)</f>
        <v>0</v>
      </c>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row>
    <row r="37" spans="1:443" ht="20.100000000000001" customHeight="1" x14ac:dyDescent="0.25">
      <c r="A37" s="41"/>
      <c r="B37" s="819"/>
      <c r="C37" s="819"/>
      <c r="D37" s="819"/>
      <c r="E37" s="449"/>
      <c r="F37" s="449"/>
      <c r="G37" s="90"/>
      <c r="H37" s="382"/>
      <c r="I37" s="382"/>
      <c r="J37" s="382"/>
      <c r="K37" s="91"/>
      <c r="L37" s="821"/>
      <c r="M37" s="90"/>
      <c r="N37" s="383"/>
      <c r="O37" s="383"/>
      <c r="P37" s="383"/>
      <c r="Q37" s="384"/>
      <c r="R37" s="383"/>
      <c r="S37" s="383"/>
      <c r="T37" s="336"/>
      <c r="U37" s="446"/>
      <c r="V37" s="446"/>
      <c r="W37" s="446"/>
      <c r="X37" s="446"/>
      <c r="Y37" s="446"/>
      <c r="Z37" s="446"/>
      <c r="AA37" s="446"/>
      <c r="AB37" s="446"/>
      <c r="AC37" s="427"/>
      <c r="AD37" s="447" t="s">
        <v>6</v>
      </c>
      <c r="AE37" s="447"/>
      <c r="AF37" s="447"/>
      <c r="AG37" s="447"/>
      <c r="AH37" s="447"/>
      <c r="AI37" s="447"/>
      <c r="AJ37" s="446"/>
      <c r="AK37" s="817"/>
      <c r="AL37" s="41"/>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851"/>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row>
    <row r="38" spans="1:443" ht="12.2" customHeight="1" x14ac:dyDescent="0.3">
      <c r="A38" s="41"/>
      <c r="B38" s="41"/>
      <c r="C38" s="41"/>
      <c r="D38" s="41"/>
      <c r="E38" s="62"/>
      <c r="F38" s="62"/>
      <c r="G38" s="41"/>
      <c r="H38" s="41"/>
      <c r="I38" s="41"/>
      <c r="J38" s="41"/>
      <c r="K38" s="41"/>
      <c r="L38" s="41"/>
      <c r="M38" s="41"/>
      <c r="N38" s="41"/>
      <c r="O38" s="41"/>
      <c r="P38" s="41"/>
      <c r="Q38" s="41"/>
      <c r="R38" s="41"/>
      <c r="S38" s="41"/>
      <c r="T38" s="43"/>
      <c r="U38" s="41"/>
      <c r="V38" s="41"/>
      <c r="W38" s="41"/>
      <c r="X38" s="41"/>
      <c r="Y38" s="41"/>
      <c r="Z38" s="41"/>
      <c r="AA38" s="41"/>
      <c r="AB38" s="41"/>
      <c r="AC38" s="427"/>
      <c r="AD38" s="43"/>
      <c r="AE38" s="43"/>
      <c r="AF38" s="43"/>
      <c r="AG38" s="43"/>
      <c r="AH38" s="43"/>
      <c r="AI38" s="43"/>
      <c r="AJ38" s="41"/>
      <c r="AK38" s="41"/>
      <c r="AL38" s="41"/>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row>
    <row r="39" spans="1:443" ht="39.950000000000003" customHeight="1" x14ac:dyDescent="0.3">
      <c r="A39" s="422"/>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422"/>
      <c r="AE39" s="422"/>
      <c r="AF39" s="422"/>
      <c r="AG39" s="422"/>
      <c r="AH39" s="422"/>
      <c r="AI39" s="422"/>
      <c r="AJ39" s="422"/>
      <c r="AK39" s="29"/>
      <c r="AL39" s="422"/>
      <c r="AM39" s="422"/>
      <c r="AN39" s="422"/>
      <c r="AO39" s="422"/>
      <c r="AP39" s="422"/>
      <c r="AQ39" s="422"/>
      <c r="AR39" s="422"/>
      <c r="AS39" s="422"/>
      <c r="AT39" s="422"/>
      <c r="AU39" s="422"/>
      <c r="AV39" s="422"/>
      <c r="AW39" s="422"/>
      <c r="AX39" s="422"/>
      <c r="AY39" s="422"/>
      <c r="AZ39" s="422"/>
      <c r="BA39" s="422"/>
      <c r="BB39" s="422"/>
      <c r="BC39" s="422"/>
      <c r="BD39" s="422"/>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row>
    <row r="40" spans="1:443" ht="169.5"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row>
    <row r="41" spans="1:443"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row>
    <row r="42" spans="1:443"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row>
    <row r="43" spans="1:443"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row>
    <row r="44" spans="1:443"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row>
    <row r="45" spans="1:443"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row>
    <row r="46" spans="1:443"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row>
    <row r="47" spans="1:443"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row>
    <row r="48" spans="1:443"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row>
    <row r="49" spans="1:443"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row>
    <row r="50" spans="1:443"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row>
    <row r="51" spans="1:443" ht="39.950000000000003" customHeight="1" x14ac:dyDescent="0.3">
      <c r="A51" s="29"/>
      <c r="B51" s="29"/>
      <c r="C51" s="29"/>
      <c r="D51" s="29"/>
      <c r="E51" s="258"/>
      <c r="F51" s="258"/>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row>
    <row r="52" spans="1:443" ht="39.950000000000003" customHeight="1" x14ac:dyDescent="0.3">
      <c r="A52" s="29"/>
      <c r="B52" s="29"/>
      <c r="C52" s="29"/>
      <c r="D52" s="29"/>
      <c r="E52" s="258"/>
      <c r="F52" s="258"/>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row>
    <row r="53" spans="1:443" ht="39.950000000000003" customHeight="1" x14ac:dyDescent="0.3">
      <c r="A53" s="29"/>
      <c r="B53" s="29"/>
      <c r="C53" s="29"/>
      <c r="D53" s="29"/>
      <c r="E53" s="258"/>
      <c r="F53" s="258"/>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row>
    <row r="54" spans="1:443" ht="39.950000000000003" customHeight="1" x14ac:dyDescent="0.3">
      <c r="A54" s="29"/>
      <c r="B54" s="29"/>
      <c r="C54" s="29"/>
      <c r="D54" s="29"/>
      <c r="E54" s="258"/>
      <c r="F54" s="258"/>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row>
    <row r="55" spans="1:443" ht="39.950000000000003" customHeight="1" x14ac:dyDescent="0.3">
      <c r="A55" s="29"/>
      <c r="B55" s="29"/>
      <c r="C55" s="29"/>
      <c r="D55" s="29"/>
      <c r="E55" s="258"/>
      <c r="F55" s="258"/>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row>
    <row r="56" spans="1:443" ht="39.950000000000003" customHeight="1" x14ac:dyDescent="0.3">
      <c r="A56" s="29"/>
      <c r="B56" s="29"/>
      <c r="C56" s="29"/>
      <c r="D56" s="29"/>
      <c r="E56" s="258"/>
      <c r="F56" s="258"/>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row>
    <row r="57" spans="1:443" ht="39.950000000000003" customHeight="1" x14ac:dyDescent="0.3">
      <c r="A57" s="29"/>
      <c r="B57" s="29"/>
      <c r="C57" s="29"/>
      <c r="D57" s="29"/>
      <c r="E57" s="258"/>
      <c r="F57" s="258"/>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row>
    <row r="58" spans="1:443" ht="39.950000000000003" customHeight="1" x14ac:dyDescent="0.3">
      <c r="A58" s="29"/>
      <c r="B58" s="29"/>
      <c r="C58" s="29"/>
      <c r="D58" s="29"/>
      <c r="E58" s="258"/>
      <c r="F58" s="258"/>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row>
    <row r="59" spans="1:443" ht="39.950000000000003" customHeight="1" x14ac:dyDescent="0.3">
      <c r="A59" s="29"/>
      <c r="B59" s="29"/>
      <c r="C59" s="29"/>
      <c r="D59" s="29"/>
      <c r="E59" s="258"/>
      <c r="F59" s="258"/>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row>
    <row r="60" spans="1:443"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row>
    <row r="61" spans="1:443"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row>
    <row r="62" spans="1:443"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row>
    <row r="63" spans="1:443"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row>
    <row r="64" spans="1:443"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row>
    <row r="65" spans="1:443"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row>
    <row r="66" spans="1:443"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row>
    <row r="67" spans="1:443"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row>
    <row r="68" spans="1:443"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row>
    <row r="69" spans="1:443"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row>
    <row r="70" spans="1:443"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row>
    <row r="71" spans="1:443"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row>
    <row r="72" spans="1:443"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row>
    <row r="73" spans="1:443"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row>
    <row r="74" spans="1:443"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row>
    <row r="75" spans="1:443"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row>
    <row r="76" spans="1:443"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row>
    <row r="77" spans="1:443"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row>
    <row r="78" spans="1:443"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row>
    <row r="79" spans="1:443"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row>
    <row r="80" spans="1:443"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row>
    <row r="81" spans="1:443"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row>
    <row r="82" spans="1:443"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row>
    <row r="83" spans="1:443"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c r="MW83" s="29"/>
      <c r="MX83" s="29"/>
      <c r="MY83" s="29"/>
      <c r="MZ83" s="29"/>
      <c r="NA83" s="29"/>
      <c r="NB83" s="29"/>
      <c r="NC83" s="29"/>
      <c r="ND83" s="29"/>
      <c r="NE83" s="29"/>
      <c r="NF83" s="29"/>
      <c r="NG83" s="29"/>
      <c r="NH83" s="29"/>
      <c r="NI83" s="29"/>
      <c r="NJ83" s="29"/>
      <c r="NK83" s="29"/>
      <c r="NL83" s="29"/>
      <c r="NM83" s="29"/>
      <c r="NN83" s="29"/>
      <c r="NO83" s="29"/>
      <c r="NP83" s="29"/>
      <c r="NQ83" s="29"/>
      <c r="NR83" s="29"/>
      <c r="NS83" s="29"/>
      <c r="NT83" s="29"/>
      <c r="NU83" s="29"/>
      <c r="NV83" s="29"/>
      <c r="NW83" s="29"/>
      <c r="NX83" s="29"/>
      <c r="NY83" s="29"/>
      <c r="NZ83" s="29"/>
      <c r="OA83" s="29"/>
      <c r="OB83" s="29"/>
      <c r="OC83" s="29"/>
      <c r="OD83" s="29"/>
      <c r="OE83" s="29"/>
      <c r="OF83" s="29"/>
      <c r="OG83" s="29"/>
      <c r="OH83" s="29"/>
      <c r="OI83" s="29"/>
      <c r="OJ83" s="29"/>
      <c r="OK83" s="29"/>
      <c r="OL83" s="29"/>
      <c r="OM83" s="29"/>
      <c r="ON83" s="29"/>
      <c r="OO83" s="29"/>
      <c r="OP83" s="29"/>
      <c r="OQ83" s="29"/>
      <c r="OR83" s="29"/>
      <c r="OS83" s="29"/>
      <c r="OT83" s="29"/>
      <c r="OU83" s="29"/>
      <c r="OV83" s="29"/>
      <c r="OW83" s="29"/>
      <c r="OX83" s="29"/>
      <c r="OY83" s="29"/>
      <c r="OZ83" s="29"/>
      <c r="PA83" s="29"/>
      <c r="PB83" s="29"/>
      <c r="PC83" s="29"/>
      <c r="PD83" s="29"/>
      <c r="PE83" s="29"/>
      <c r="PF83" s="29"/>
      <c r="PG83" s="29"/>
      <c r="PH83" s="29"/>
      <c r="PI83" s="29"/>
      <c r="PJ83" s="29"/>
      <c r="PK83" s="29"/>
      <c r="PL83" s="29"/>
      <c r="PM83" s="29"/>
      <c r="PN83" s="29"/>
      <c r="PO83" s="29"/>
      <c r="PP83" s="29"/>
      <c r="PQ83" s="29"/>
      <c r="PR83" s="29"/>
      <c r="PS83" s="29"/>
      <c r="PT83" s="29"/>
      <c r="PU83" s="29"/>
      <c r="PV83" s="29"/>
      <c r="PW83" s="29"/>
      <c r="PX83" s="29"/>
      <c r="PY83" s="29"/>
      <c r="PZ83" s="29"/>
      <c r="QA83" s="29"/>
    </row>
    <row r="84" spans="1:443" ht="39.950000000000003"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row>
    <row r="85" spans="1:443" ht="39.950000000000003"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row>
    <row r="86" spans="1:443" ht="39.950000000000003"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row>
    <row r="87" spans="1:443" ht="39.950000000000003"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row>
    <row r="88" spans="1:443" ht="39.950000000000003"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row>
    <row r="89" spans="1:443" ht="39.950000000000003"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row>
    <row r="90" spans="1:443" ht="39.950000000000003"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c r="IW90" s="29"/>
      <c r="IX90" s="29"/>
      <c r="IY90" s="29"/>
      <c r="IZ90" s="29"/>
      <c r="JA90" s="29"/>
      <c r="JB90" s="29"/>
      <c r="JC90" s="29"/>
      <c r="JD90" s="29"/>
      <c r="JE90" s="29"/>
      <c r="JF90" s="29"/>
      <c r="JG90" s="29"/>
      <c r="JH90" s="29"/>
      <c r="JI90" s="29"/>
      <c r="JJ90" s="29"/>
      <c r="JK90" s="29"/>
      <c r="JL90" s="29"/>
      <c r="JM90" s="29"/>
      <c r="JN90" s="29"/>
      <c r="JO90" s="29"/>
      <c r="JP90" s="29"/>
      <c r="JQ90" s="29"/>
      <c r="JR90" s="29"/>
      <c r="JS90" s="29"/>
      <c r="JT90" s="29"/>
      <c r="JU90" s="29"/>
      <c r="JV90" s="29"/>
      <c r="JW90" s="29"/>
      <c r="JX90" s="29"/>
      <c r="JY90" s="29"/>
      <c r="JZ90" s="29"/>
      <c r="KA90" s="29"/>
      <c r="KB90" s="29"/>
      <c r="KC90" s="29"/>
      <c r="KD90" s="29"/>
      <c r="KE90" s="29"/>
      <c r="KF90" s="29"/>
      <c r="KG90" s="29"/>
      <c r="KH90" s="29"/>
      <c r="KI90" s="29"/>
      <c r="KJ90" s="29"/>
      <c r="KK90" s="29"/>
      <c r="KL90" s="29"/>
      <c r="KM90" s="29"/>
      <c r="KN90" s="29"/>
      <c r="KO90" s="29"/>
      <c r="KP90" s="29"/>
      <c r="KQ90" s="29"/>
      <c r="KR90" s="29"/>
      <c r="KS90" s="29"/>
      <c r="KT90" s="29"/>
      <c r="KU90" s="29"/>
      <c r="KV90" s="29"/>
      <c r="KW90" s="29"/>
      <c r="KX90" s="29"/>
      <c r="KY90" s="29"/>
      <c r="KZ90" s="29"/>
      <c r="LA90" s="29"/>
      <c r="LB90" s="29"/>
      <c r="LC90" s="29"/>
      <c r="LD90" s="29"/>
      <c r="LE90" s="29"/>
      <c r="LF90" s="29"/>
      <c r="LG90" s="29"/>
      <c r="LH90" s="29"/>
      <c r="LI90" s="29"/>
      <c r="LJ90" s="29"/>
      <c r="LK90" s="29"/>
      <c r="LL90" s="29"/>
      <c r="LM90" s="29"/>
      <c r="LN90" s="29"/>
      <c r="LO90" s="29"/>
      <c r="LP90" s="29"/>
      <c r="LQ90" s="29"/>
      <c r="LR90" s="29"/>
      <c r="LS90" s="29"/>
      <c r="LT90" s="29"/>
      <c r="LU90" s="29"/>
      <c r="LV90" s="29"/>
      <c r="LW90" s="29"/>
      <c r="LX90" s="29"/>
      <c r="LY90" s="29"/>
      <c r="LZ90" s="29"/>
      <c r="MA90" s="29"/>
      <c r="MB90" s="29"/>
      <c r="MC90" s="29"/>
      <c r="MD90" s="29"/>
      <c r="ME90" s="29"/>
      <c r="MF90" s="29"/>
      <c r="MG90" s="29"/>
      <c r="MH90" s="29"/>
      <c r="MI90" s="29"/>
      <c r="MJ90" s="29"/>
      <c r="MK90" s="29"/>
      <c r="ML90" s="29"/>
      <c r="MM90" s="29"/>
      <c r="MN90" s="29"/>
      <c r="MO90" s="29"/>
      <c r="MP90" s="29"/>
      <c r="MQ90" s="29"/>
      <c r="MR90" s="29"/>
      <c r="MS90" s="29"/>
      <c r="MT90" s="29"/>
      <c r="MU90" s="29"/>
      <c r="MV90" s="29"/>
      <c r="MW90" s="29"/>
      <c r="MX90" s="29"/>
      <c r="MY90" s="29"/>
      <c r="MZ90" s="29"/>
      <c r="NA90" s="29"/>
      <c r="NB90" s="29"/>
      <c r="NC90" s="29"/>
      <c r="ND90" s="29"/>
      <c r="NE90" s="29"/>
      <c r="NF90" s="29"/>
      <c r="NG90" s="29"/>
      <c r="NH90" s="29"/>
      <c r="NI90" s="29"/>
      <c r="NJ90" s="29"/>
      <c r="NK90" s="29"/>
      <c r="NL90" s="29"/>
      <c r="NM90" s="29"/>
      <c r="NN90" s="29"/>
      <c r="NO90" s="29"/>
      <c r="NP90" s="29"/>
      <c r="NQ90" s="29"/>
      <c r="NR90" s="29"/>
      <c r="NS90" s="29"/>
      <c r="NT90" s="29"/>
      <c r="NU90" s="29"/>
      <c r="NV90" s="29"/>
      <c r="NW90" s="29"/>
      <c r="NX90" s="29"/>
      <c r="NY90" s="29"/>
      <c r="NZ90" s="29"/>
      <c r="OA90" s="29"/>
      <c r="OB90" s="29"/>
      <c r="OC90" s="29"/>
      <c r="OD90" s="29"/>
      <c r="OE90" s="29"/>
      <c r="OF90" s="29"/>
      <c r="OG90" s="29"/>
      <c r="OH90" s="29"/>
      <c r="OI90" s="29"/>
      <c r="OJ90" s="29"/>
      <c r="OK90" s="29"/>
      <c r="OL90" s="29"/>
      <c r="OM90" s="29"/>
      <c r="ON90" s="29"/>
      <c r="OO90" s="29"/>
      <c r="OP90" s="29"/>
      <c r="OQ90" s="29"/>
      <c r="OR90" s="29"/>
      <c r="OS90" s="29"/>
      <c r="OT90" s="29"/>
      <c r="OU90" s="29"/>
      <c r="OV90" s="29"/>
      <c r="OW90" s="29"/>
      <c r="OX90" s="29"/>
      <c r="OY90" s="29"/>
      <c r="OZ90" s="29"/>
      <c r="PA90" s="29"/>
      <c r="PB90" s="29"/>
      <c r="PC90" s="29"/>
      <c r="PD90" s="29"/>
      <c r="PE90" s="29"/>
      <c r="PF90" s="29"/>
      <c r="PG90" s="29"/>
      <c r="PH90" s="29"/>
      <c r="PI90" s="29"/>
      <c r="PJ90" s="29"/>
      <c r="PK90" s="29"/>
      <c r="PL90" s="29"/>
      <c r="PM90" s="29"/>
      <c r="PN90" s="29"/>
      <c r="PO90" s="29"/>
      <c r="PP90" s="29"/>
      <c r="PQ90" s="29"/>
      <c r="PR90" s="29"/>
      <c r="PS90" s="29"/>
      <c r="PT90" s="29"/>
      <c r="PU90" s="29"/>
      <c r="PV90" s="29"/>
      <c r="PW90" s="29"/>
      <c r="PX90" s="29"/>
      <c r="PY90" s="29"/>
      <c r="PZ90" s="29"/>
      <c r="QA90" s="29"/>
    </row>
    <row r="91" spans="1:443" ht="39.950000000000003"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row>
    <row r="92" spans="1:443" ht="39.950000000000003"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row>
    <row r="93" spans="1:443" ht="39.950000000000003" customHeight="1" x14ac:dyDescent="0.25">
      <c r="B93" s="120" t="s">
        <v>132</v>
      </c>
      <c r="D93" s="5" t="s">
        <v>373</v>
      </c>
    </row>
    <row r="94" spans="1:443" ht="39.950000000000003" hidden="1" customHeight="1" thickBot="1" x14ac:dyDescent="0.3">
      <c r="B94" s="1">
        <v>0</v>
      </c>
      <c r="C94" s="1"/>
      <c r="D94" s="1"/>
      <c r="E94" s="1" t="s">
        <v>132</v>
      </c>
      <c r="F94" s="1" t="s">
        <v>132</v>
      </c>
    </row>
    <row r="95" spans="1:443" ht="39.950000000000003" hidden="1" customHeight="1" thickTop="1" x14ac:dyDescent="0.25">
      <c r="B95" s="120">
        <v>0</v>
      </c>
      <c r="D95" s="120" t="s">
        <v>130</v>
      </c>
      <c r="E95" s="63" t="s">
        <v>129</v>
      </c>
      <c r="F95" s="63" t="s">
        <v>250</v>
      </c>
      <c r="G95" s="64" t="s">
        <v>57</v>
      </c>
      <c r="H95" s="65" t="s">
        <v>153</v>
      </c>
      <c r="I95" s="66">
        <v>0</v>
      </c>
      <c r="M95" s="64" t="s">
        <v>57</v>
      </c>
      <c r="N95" s="391"/>
      <c r="AK95" s="400" t="s">
        <v>124</v>
      </c>
    </row>
    <row r="96" spans="1:443" ht="39.950000000000003" hidden="1" customHeight="1" x14ac:dyDescent="0.25">
      <c r="B96" s="120">
        <v>1</v>
      </c>
      <c r="D96" s="120" t="s">
        <v>50</v>
      </c>
      <c r="E96" s="63" t="s">
        <v>137</v>
      </c>
      <c r="F96" s="63" t="s">
        <v>223</v>
      </c>
      <c r="G96" s="67" t="s">
        <v>56</v>
      </c>
      <c r="H96" s="68" t="s">
        <v>57</v>
      </c>
      <c r="I96" s="69">
        <v>1</v>
      </c>
      <c r="M96" s="67" t="s">
        <v>56</v>
      </c>
      <c r="AK96" s="400" t="s">
        <v>133</v>
      </c>
    </row>
    <row r="97" spans="1:44" ht="39.950000000000003" hidden="1" customHeight="1" x14ac:dyDescent="0.25">
      <c r="B97" s="120">
        <v>2</v>
      </c>
      <c r="D97" s="120" t="s">
        <v>155</v>
      </c>
      <c r="E97" s="70" t="s">
        <v>135</v>
      </c>
      <c r="F97" s="70" t="s">
        <v>224</v>
      </c>
      <c r="G97" s="71" t="s">
        <v>154</v>
      </c>
      <c r="H97" s="72" t="s">
        <v>56</v>
      </c>
      <c r="I97" s="73">
        <v>2</v>
      </c>
      <c r="M97" s="71" t="s">
        <v>154</v>
      </c>
      <c r="AK97" s="400" t="s">
        <v>172</v>
      </c>
    </row>
    <row r="98" spans="1:44" ht="39.950000000000003" hidden="1" customHeight="1" x14ac:dyDescent="0.25">
      <c r="B98" s="120">
        <v>3</v>
      </c>
      <c r="D98" s="120" t="s">
        <v>155</v>
      </c>
      <c r="E98" s="63" t="s">
        <v>125</v>
      </c>
      <c r="F98" s="63" t="s">
        <v>126</v>
      </c>
      <c r="H98" s="72" t="s">
        <v>56</v>
      </c>
      <c r="I98" s="73">
        <v>2</v>
      </c>
      <c r="AN98" s="370">
        <f>BC13</f>
        <v>1</v>
      </c>
    </row>
    <row r="99" spans="1:44" ht="39.950000000000003" hidden="1" customHeight="1" x14ac:dyDescent="0.25">
      <c r="A99" s="76" t="e">
        <f>B99+F99</f>
        <v>#VALUE!</v>
      </c>
      <c r="B99" s="120">
        <v>4</v>
      </c>
      <c r="D99" s="120" t="s">
        <v>155</v>
      </c>
      <c r="E99" s="263" t="s">
        <v>132</v>
      </c>
      <c r="F99" s="263" t="s">
        <v>132</v>
      </c>
      <c r="H99" s="72" t="s">
        <v>56</v>
      </c>
      <c r="I99" s="73">
        <v>2</v>
      </c>
      <c r="AJ99" s="76" t="e">
        <f>AN99+AR99</f>
        <v>#REF!</v>
      </c>
      <c r="AL99" s="76">
        <f>AP99+AY99</f>
        <v>0</v>
      </c>
      <c r="AM99" s="74" t="e">
        <f>#REF!</f>
        <v>#REF!</v>
      </c>
      <c r="AN99" s="76" t="e">
        <f>MAX(AN100:AN103)</f>
        <v>#REF!</v>
      </c>
      <c r="AQ99" s="47" t="str">
        <f>L33</f>
        <v>I</v>
      </c>
      <c r="AR99" s="76">
        <f>MAX(AR100:AR103)</f>
        <v>0</v>
      </c>
    </row>
    <row r="100" spans="1:44" ht="39.950000000000003" hidden="1" customHeight="1" x14ac:dyDescent="0.7">
      <c r="B100" s="120">
        <v>5</v>
      </c>
      <c r="D100" s="120" t="s">
        <v>156</v>
      </c>
      <c r="E100" s="264"/>
      <c r="F100" s="264"/>
      <c r="H100" s="78" t="s">
        <v>154</v>
      </c>
      <c r="I100" s="79">
        <v>3</v>
      </c>
      <c r="AM100" s="82" t="s">
        <v>153</v>
      </c>
      <c r="AN100" s="76" t="e">
        <f>IF(#REF!=#REF!,3," ")</f>
        <v>#REF!</v>
      </c>
      <c r="AQ100" s="83" t="s">
        <v>154</v>
      </c>
      <c r="AR100" s="76" t="str">
        <f>IF(AQ100=$AQ$99,3," ")</f>
        <v xml:space="preserve"> </v>
      </c>
    </row>
    <row r="101" spans="1:44" ht="39.950000000000003" hidden="1" customHeight="1" x14ac:dyDescent="0.3">
      <c r="B101" s="120">
        <v>6</v>
      </c>
      <c r="D101" s="120" t="s">
        <v>156</v>
      </c>
      <c r="E101" s="77"/>
      <c r="F101" s="77"/>
      <c r="H101" s="78" t="s">
        <v>154</v>
      </c>
      <c r="I101" s="79">
        <v>3</v>
      </c>
      <c r="AM101" s="82" t="s">
        <v>158</v>
      </c>
      <c r="AN101" s="76" t="e">
        <f>IF(#REF!=#REF!,2," ")</f>
        <v>#REF!</v>
      </c>
      <c r="AQ101" s="85" t="s">
        <v>56</v>
      </c>
      <c r="AR101" s="76" t="str">
        <f>IF(AQ101=$AQ$99,2," ")</f>
        <v xml:space="preserve"> </v>
      </c>
    </row>
    <row r="102" spans="1:44" ht="39.950000000000003" hidden="1" customHeight="1" x14ac:dyDescent="0.3">
      <c r="B102" s="120">
        <v>7</v>
      </c>
      <c r="E102" s="77"/>
      <c r="F102" s="77"/>
      <c r="AM102" s="82" t="s">
        <v>159</v>
      </c>
      <c r="AN102" s="76" t="e">
        <f>IF(#REF!=#REF!,1," ")</f>
        <v>#REF!</v>
      </c>
      <c r="AQ102" s="86" t="s">
        <v>57</v>
      </c>
      <c r="AR102" s="76" t="str">
        <f>IF(AQ102=$AQ$99,1," ")</f>
        <v xml:space="preserve"> </v>
      </c>
    </row>
    <row r="103" spans="1:44" ht="39.950000000000003" hidden="1" customHeight="1" x14ac:dyDescent="0.3">
      <c r="B103" s="120">
        <v>8</v>
      </c>
      <c r="E103" s="77"/>
      <c r="F103" s="77"/>
      <c r="AM103" s="82" t="s">
        <v>160</v>
      </c>
      <c r="AN103" s="76" t="e">
        <f>IF(#REF!=#REF!,0," ")</f>
        <v>#REF!</v>
      </c>
      <c r="AQ103" s="47" t="s">
        <v>153</v>
      </c>
      <c r="AR103" s="76">
        <f>IF(AQ103=$AQ$99,0," ")</f>
        <v>0</v>
      </c>
    </row>
    <row r="104" spans="1:44" ht="39.950000000000003" hidden="1" customHeight="1" x14ac:dyDescent="0.3">
      <c r="B104" s="120">
        <v>9</v>
      </c>
      <c r="E104" s="77"/>
      <c r="F104" s="77"/>
    </row>
    <row r="105" spans="1:44" ht="39.950000000000003" hidden="1" customHeight="1" x14ac:dyDescent="0.25">
      <c r="B105" s="1"/>
      <c r="C105" s="1"/>
      <c r="D105" s="1"/>
      <c r="E105" s="1"/>
      <c r="F105" s="1"/>
    </row>
    <row r="106" spans="1:44" hidden="1" x14ac:dyDescent="0.25"/>
    <row r="107" spans="1:44" hidden="1" x14ac:dyDescent="0.25"/>
    <row r="108" spans="1:44" ht="46.5" hidden="1" x14ac:dyDescent="0.25">
      <c r="AN108" s="370" t="str">
        <f>BD22</f>
        <v>NA</v>
      </c>
    </row>
    <row r="109" spans="1:44" ht="33.75" hidden="1" x14ac:dyDescent="0.25">
      <c r="A109" s="76">
        <f>B109+F109</f>
        <v>0</v>
      </c>
      <c r="AJ109" s="76" t="e">
        <f>AN109+AR109</f>
        <v>#REF!</v>
      </c>
      <c r="AL109" s="76">
        <f>AP109+AY109</f>
        <v>0</v>
      </c>
      <c r="AM109" s="74" t="e">
        <f>#REF!</f>
        <v>#REF!</v>
      </c>
      <c r="AN109" s="76" t="e">
        <f>MAX(AN110:AN113)</f>
        <v>#REF!</v>
      </c>
      <c r="AQ109" s="47" t="str">
        <f>L34</f>
        <v>I</v>
      </c>
      <c r="AR109" s="76">
        <f>MAX(AR110:AR113)</f>
        <v>0</v>
      </c>
    </row>
    <row r="110" spans="1:44" ht="28.5" hidden="1" x14ac:dyDescent="0.25">
      <c r="AM110" s="82" t="s">
        <v>153</v>
      </c>
      <c r="AN110" s="76" t="e">
        <f>IF(#REF!=#REF!,3," ")</f>
        <v>#REF!</v>
      </c>
      <c r="AQ110" s="83" t="s">
        <v>154</v>
      </c>
      <c r="AR110" s="76" t="str">
        <f>IF(AQ110=$AQ$109,3," ")</f>
        <v xml:space="preserve"> </v>
      </c>
    </row>
    <row r="111" spans="1:44" ht="28.5" hidden="1" x14ac:dyDescent="0.25">
      <c r="AM111" s="82" t="s">
        <v>158</v>
      </c>
      <c r="AN111" s="76" t="e">
        <f>IF(#REF!=#REF!,2," ")</f>
        <v>#REF!</v>
      </c>
      <c r="AQ111" s="85" t="s">
        <v>56</v>
      </c>
      <c r="AR111" s="76" t="str">
        <f>IF(AQ111=$AQ$109,2," ")</f>
        <v xml:space="preserve"> </v>
      </c>
    </row>
    <row r="112" spans="1:44" ht="28.5" hidden="1" x14ac:dyDescent="0.25">
      <c r="AM112" s="82" t="s">
        <v>159</v>
      </c>
      <c r="AN112" s="76" t="e">
        <f>IF(#REF!=#REF!,1," ")</f>
        <v>#REF!</v>
      </c>
      <c r="AQ112" s="86" t="s">
        <v>57</v>
      </c>
      <c r="AR112" s="76" t="str">
        <f>IF(AQ112=$AQ$109,1," ")</f>
        <v xml:space="preserve"> </v>
      </c>
    </row>
    <row r="113" spans="39:44" ht="28.5" hidden="1" x14ac:dyDescent="0.25">
      <c r="AM113" s="82" t="s">
        <v>160</v>
      </c>
      <c r="AN113" s="76" t="e">
        <f>IF(#REF!=#REF!,0," ")</f>
        <v>#REF!</v>
      </c>
      <c r="AQ113" s="47" t="s">
        <v>153</v>
      </c>
      <c r="AR113" s="76">
        <f>IF(AQ113=$AQ$109,0," ")</f>
        <v>0</v>
      </c>
    </row>
    <row r="114" spans="39:44" hidden="1" x14ac:dyDescent="0.25"/>
    <row r="115" spans="39:44" hidden="1" x14ac:dyDescent="0.25"/>
    <row r="116" spans="39:44" hidden="1" x14ac:dyDescent="0.25"/>
    <row r="117" spans="39:44" hidden="1" x14ac:dyDescent="0.25"/>
    <row r="118" spans="39:44" hidden="1" x14ac:dyDescent="0.25"/>
    <row r="119" spans="39:44" hidden="1" x14ac:dyDescent="0.25"/>
    <row r="120" spans="39:44" hidden="1" x14ac:dyDescent="0.25"/>
    <row r="121" spans="39:44" hidden="1" x14ac:dyDescent="0.25"/>
    <row r="122" spans="39:44" hidden="1" x14ac:dyDescent="0.25"/>
    <row r="123" spans="39:44" hidden="1" x14ac:dyDescent="0.25"/>
    <row r="124" spans="39:44" hidden="1" x14ac:dyDescent="0.25"/>
    <row r="125" spans="39:44" hidden="1" x14ac:dyDescent="0.25"/>
    <row r="126" spans="39:44" hidden="1" x14ac:dyDescent="0.25"/>
    <row r="127" spans="39:44" hidden="1" x14ac:dyDescent="0.25"/>
    <row r="128" spans="39:44" hidden="1" x14ac:dyDescent="0.25"/>
    <row r="129" hidden="1" x14ac:dyDescent="0.25"/>
    <row r="130" hidden="1" x14ac:dyDescent="0.25"/>
    <row r="131" hidden="1" x14ac:dyDescent="0.25"/>
    <row r="132" hidden="1" x14ac:dyDescent="0.25"/>
    <row r="133" hidden="1" x14ac:dyDescent="0.25"/>
  </sheetData>
  <sheetProtection selectLockedCells="1"/>
  <mergeCells count="62">
    <mergeCell ref="CG36:CG37"/>
    <mergeCell ref="C15:D15"/>
    <mergeCell ref="AD8:AF8"/>
    <mergeCell ref="C4:D4"/>
    <mergeCell ref="C28:D28"/>
    <mergeCell ref="V35:AB35"/>
    <mergeCell ref="B6:C9"/>
    <mergeCell ref="B29:D29"/>
    <mergeCell ref="B13:B28"/>
    <mergeCell ref="B5:D5"/>
    <mergeCell ref="B30:D32"/>
    <mergeCell ref="E30:E32"/>
    <mergeCell ref="F30:F32"/>
    <mergeCell ref="L30:L32"/>
    <mergeCell ref="E4:F4"/>
    <mergeCell ref="L11:L12"/>
    <mergeCell ref="C13:D13"/>
    <mergeCell ref="C14:D14"/>
    <mergeCell ref="AD10:AI10"/>
    <mergeCell ref="B10:D12"/>
    <mergeCell ref="E10:E12"/>
    <mergeCell ref="F10:F12"/>
    <mergeCell ref="BK8:BK9"/>
    <mergeCell ref="AK36:AK37"/>
    <mergeCell ref="B36:D37"/>
    <mergeCell ref="L36:L37"/>
    <mergeCell ref="AK30:AK32"/>
    <mergeCell ref="C16:C24"/>
    <mergeCell ref="B33:C35"/>
    <mergeCell ref="AD31:AD32"/>
    <mergeCell ref="AE31:AH31"/>
    <mergeCell ref="AI31:AI32"/>
    <mergeCell ref="T26:T29"/>
    <mergeCell ref="AD30:AI30"/>
    <mergeCell ref="T24:T25"/>
    <mergeCell ref="C25:D25"/>
    <mergeCell ref="C26:D26"/>
    <mergeCell ref="C27:D27"/>
    <mergeCell ref="AK11:AK12"/>
    <mergeCell ref="AH7:AI7"/>
    <mergeCell ref="AH8:AI8"/>
    <mergeCell ref="AD5:AI5"/>
    <mergeCell ref="AH6:AI6"/>
    <mergeCell ref="AD6:AF6"/>
    <mergeCell ref="AD7:AF7"/>
    <mergeCell ref="AE11:AH11"/>
    <mergeCell ref="AD11:AD12"/>
    <mergeCell ref="AI11:AI12"/>
    <mergeCell ref="BQ12:BT12"/>
    <mergeCell ref="BU12:BX12"/>
    <mergeCell ref="BY12:CB12"/>
    <mergeCell ref="CC12:CF12"/>
    <mergeCell ref="BQ32:BT32"/>
    <mergeCell ref="BU32:BX32"/>
    <mergeCell ref="BY32:CB32"/>
    <mergeCell ref="CC32:CF32"/>
    <mergeCell ref="AD2:AI2"/>
    <mergeCell ref="BQ5:BT5"/>
    <mergeCell ref="BU5:BX5"/>
    <mergeCell ref="BY5:CB5"/>
    <mergeCell ref="CC5:CF5"/>
    <mergeCell ref="AD4:AI4"/>
  </mergeCells>
  <conditionalFormatting sqref="AQ103 AQ99 AQ109 L7 L9 L33 L13:L29 AK13:AK28">
    <cfRule type="cellIs" dxfId="887" priority="316" operator="equal">
      <formula>" "</formula>
    </cfRule>
    <cfRule type="cellIs" dxfId="886" priority="317" operator="equal">
      <formula>0</formula>
    </cfRule>
    <cfRule type="cellIs" dxfId="885" priority="318" operator="equal">
      <formula>$G$97</formula>
    </cfRule>
    <cfRule type="cellIs" dxfId="884" priority="319" operator="equal">
      <formula>$G$96</formula>
    </cfRule>
    <cfRule type="cellIs" dxfId="883" priority="320" operator="equal">
      <formula>$G$95</formula>
    </cfRule>
  </conditionalFormatting>
  <conditionalFormatting sqref="AZ9:BB9">
    <cfRule type="cellIs" dxfId="882" priority="312" operator="equal">
      <formula>"Low Moisture"</formula>
    </cfRule>
  </conditionalFormatting>
  <conditionalFormatting sqref="C4:D4">
    <cfRule type="cellIs" dxfId="881" priority="311" operator="equal">
      <formula>"Not Applicable"</formula>
    </cfRule>
  </conditionalFormatting>
  <conditionalFormatting sqref="AQ113">
    <cfRule type="cellIs" dxfId="880" priority="302" operator="equal">
      <formula>" "</formula>
    </cfRule>
    <cfRule type="cellIs" dxfId="879" priority="303" operator="equal">
      <formula>0</formula>
    </cfRule>
    <cfRule type="cellIs" dxfId="878" priority="304" operator="equal">
      <formula>$G$97</formula>
    </cfRule>
    <cfRule type="cellIs" dxfId="877" priority="305" operator="equal">
      <formula>$G$96</formula>
    </cfRule>
    <cfRule type="cellIs" dxfId="876" priority="306" operator="equal">
      <formula>$G$95</formula>
    </cfRule>
  </conditionalFormatting>
  <conditionalFormatting sqref="AH13:AH28">
    <cfRule type="cellIs" dxfId="875" priority="321" operator="equal">
      <formula>"NA"</formula>
    </cfRule>
    <cfRule type="cellIs" dxfId="874" priority="322" operator="equal">
      <formula>$BA$9</formula>
    </cfRule>
    <cfRule type="cellIs" dxfId="873" priority="323" operator="equal">
      <formula>$BB$9</formula>
    </cfRule>
  </conditionalFormatting>
  <conditionalFormatting sqref="AH26">
    <cfRule type="cellIs" dxfId="872" priority="295" operator="equal">
      <formula>"NA"</formula>
    </cfRule>
    <cfRule type="cellIs" dxfId="871" priority="296" operator="equal">
      <formula>$BA$9</formula>
    </cfRule>
    <cfRule type="cellIs" dxfId="870" priority="297" operator="equal">
      <formula>$BB$9</formula>
    </cfRule>
  </conditionalFormatting>
  <conditionalFormatting sqref="AH27:AH28">
    <cfRule type="cellIs" dxfId="869" priority="287" operator="equal">
      <formula>"NA"</formula>
    </cfRule>
    <cfRule type="cellIs" dxfId="868" priority="288" operator="equal">
      <formula>$BA$9</formula>
    </cfRule>
    <cfRule type="cellIs" dxfId="867" priority="289" operator="equal">
      <formula>$BB$9</formula>
    </cfRule>
  </conditionalFormatting>
  <conditionalFormatting sqref="AH6">
    <cfRule type="cellIs" dxfId="866" priority="266" operator="equal">
      <formula>"Acid"</formula>
    </cfRule>
  </conditionalFormatting>
  <conditionalFormatting sqref="AH7">
    <cfRule type="cellIs" dxfId="865" priority="265" operator="equal">
      <formula>"Low Moisture"</formula>
    </cfRule>
  </conditionalFormatting>
  <conditionalFormatting sqref="AH8">
    <cfRule type="cellIs" dxfId="864" priority="263" operator="equal">
      <formula>"Kill Step"</formula>
    </cfRule>
  </conditionalFormatting>
  <conditionalFormatting sqref="L8">
    <cfRule type="cellIs" dxfId="863" priority="258" operator="equal">
      <formula>" "</formula>
    </cfRule>
    <cfRule type="cellIs" dxfId="862" priority="259" operator="equal">
      <formula>0</formula>
    </cfRule>
    <cfRule type="cellIs" dxfId="861" priority="260" operator="equal">
      <formula>$G$97</formula>
    </cfRule>
    <cfRule type="cellIs" dxfId="860" priority="261" operator="equal">
      <formula>$G$96</formula>
    </cfRule>
    <cfRule type="cellIs" dxfId="859" priority="262" operator="equal">
      <formula>$G$95</formula>
    </cfRule>
  </conditionalFormatting>
  <conditionalFormatting sqref="L6">
    <cfRule type="cellIs" dxfId="858" priority="253" operator="equal">
      <formula>" "</formula>
    </cfRule>
    <cfRule type="cellIs" dxfId="857" priority="254" operator="equal">
      <formula>0</formula>
    </cfRule>
    <cfRule type="cellIs" dxfId="856" priority="255" operator="equal">
      <formula>$G$97</formula>
    </cfRule>
    <cfRule type="cellIs" dxfId="855" priority="256" operator="equal">
      <formula>$G$96</formula>
    </cfRule>
    <cfRule type="cellIs" dxfId="854" priority="257" operator="equal">
      <formula>$G$95</formula>
    </cfRule>
  </conditionalFormatting>
  <conditionalFormatting sqref="N5">
    <cfRule type="cellIs" dxfId="853" priority="248" operator="equal">
      <formula>" "</formula>
    </cfRule>
    <cfRule type="cellIs" dxfId="852" priority="249" operator="equal">
      <formula>0</formula>
    </cfRule>
    <cfRule type="cellIs" dxfId="851" priority="250" operator="equal">
      <formula>$G$97</formula>
    </cfRule>
    <cfRule type="cellIs" dxfId="850" priority="251" operator="equal">
      <formula>$G$96</formula>
    </cfRule>
    <cfRule type="cellIs" dxfId="849" priority="252" operator="equal">
      <formula>$G$95</formula>
    </cfRule>
  </conditionalFormatting>
  <conditionalFormatting sqref="O5:Q5">
    <cfRule type="cellIs" dxfId="848" priority="243" operator="equal">
      <formula>" "</formula>
    </cfRule>
    <cfRule type="cellIs" dxfId="847" priority="244" operator="equal">
      <formula>0</formula>
    </cfRule>
    <cfRule type="cellIs" dxfId="846" priority="245" operator="equal">
      <formula>$G$97</formula>
    </cfRule>
    <cfRule type="cellIs" dxfId="845" priority="246" operator="equal">
      <formula>$G$96</formula>
    </cfRule>
    <cfRule type="cellIs" dxfId="844" priority="247" operator="equal">
      <formula>$G$95</formula>
    </cfRule>
  </conditionalFormatting>
  <conditionalFormatting sqref="L34">
    <cfRule type="cellIs" dxfId="843" priority="197" operator="equal">
      <formula>" "</formula>
    </cfRule>
    <cfRule type="cellIs" dxfId="842" priority="198" operator="equal">
      <formula>0</formula>
    </cfRule>
    <cfRule type="cellIs" dxfId="841" priority="199" operator="equal">
      <formula>$G$97</formula>
    </cfRule>
    <cfRule type="cellIs" dxfId="840" priority="200" operator="equal">
      <formula>$G$96</formula>
    </cfRule>
    <cfRule type="cellIs" dxfId="839" priority="201" operator="equal">
      <formula>$G$95</formula>
    </cfRule>
  </conditionalFormatting>
  <conditionalFormatting sqref="L35">
    <cfRule type="cellIs" dxfId="838" priority="188" operator="equal">
      <formula>" "</formula>
    </cfRule>
    <cfRule type="cellIs" dxfId="837" priority="189" operator="equal">
      <formula>0</formula>
    </cfRule>
    <cfRule type="cellIs" dxfId="836" priority="190" operator="equal">
      <formula>$G$97</formula>
    </cfRule>
    <cfRule type="cellIs" dxfId="835" priority="191" operator="equal">
      <formula>$G$96</formula>
    </cfRule>
    <cfRule type="cellIs" dxfId="834" priority="192" operator="equal">
      <formula>$G$95</formula>
    </cfRule>
  </conditionalFormatting>
  <conditionalFormatting sqref="N95">
    <cfRule type="cellIs" dxfId="833" priority="178" operator="equal">
      <formula>$E$112</formula>
    </cfRule>
    <cfRule type="cellIs" dxfId="832" priority="179" operator="equal">
      <formula>$E$111</formula>
    </cfRule>
    <cfRule type="cellIs" dxfId="831" priority="180" operator="equal">
      <formula>$E$110</formula>
    </cfRule>
  </conditionalFormatting>
  <conditionalFormatting sqref="L36">
    <cfRule type="cellIs" dxfId="830" priority="158" operator="equal">
      <formula>" "</formula>
    </cfRule>
    <cfRule type="cellIs" dxfId="829" priority="159" operator="equal">
      <formula>0</formula>
    </cfRule>
    <cfRule type="cellIs" dxfId="828" priority="160" operator="equal">
      <formula>$G$97</formula>
    </cfRule>
    <cfRule type="cellIs" dxfId="827" priority="161" operator="equal">
      <formula>$G$96</formula>
    </cfRule>
    <cfRule type="cellIs" dxfId="826" priority="162" operator="equal">
      <formula>$G$95</formula>
    </cfRule>
  </conditionalFormatting>
  <conditionalFormatting sqref="AK36">
    <cfRule type="cellIs" dxfId="825" priority="154" operator="equal">
      <formula>"Insignificant"</formula>
    </cfRule>
    <cfRule type="colorScale" priority="155">
      <colorScale>
        <cfvo type="min"/>
        <cfvo type="max"/>
        <color rgb="FFFF7128"/>
        <color rgb="FFFFEF9C"/>
      </colorScale>
    </cfRule>
    <cfRule type="cellIs" dxfId="824" priority="156" operator="equal">
      <formula>"Moderate"</formula>
    </cfRule>
    <cfRule type="cellIs" dxfId="823" priority="157" operator="equal">
      <formula>"Significant"</formula>
    </cfRule>
  </conditionalFormatting>
  <conditionalFormatting sqref="N12">
    <cfRule type="cellIs" dxfId="822" priority="142" operator="equal">
      <formula>" "</formula>
    </cfRule>
    <cfRule type="cellIs" dxfId="821" priority="143" operator="equal">
      <formula>0</formula>
    </cfRule>
    <cfRule type="cellIs" dxfId="820" priority="144" operator="equal">
      <formula>$G$97</formula>
    </cfRule>
    <cfRule type="cellIs" dxfId="819" priority="145" operator="equal">
      <formula>$G$96</formula>
    </cfRule>
    <cfRule type="cellIs" dxfId="818" priority="146" operator="equal">
      <formula>$G$95</formula>
    </cfRule>
  </conditionalFormatting>
  <conditionalFormatting sqref="O12:Q12">
    <cfRule type="cellIs" dxfId="817" priority="137" operator="equal">
      <formula>" "</formula>
    </cfRule>
    <cfRule type="cellIs" dxfId="816" priority="138" operator="equal">
      <formula>0</formula>
    </cfRule>
    <cfRule type="cellIs" dxfId="815" priority="139" operator="equal">
      <formula>$G$97</formula>
    </cfRule>
    <cfRule type="cellIs" dxfId="814" priority="140" operator="equal">
      <formula>$G$96</formula>
    </cfRule>
    <cfRule type="cellIs" dxfId="813" priority="141" operator="equal">
      <formula>$G$95</formula>
    </cfRule>
  </conditionalFormatting>
  <conditionalFormatting sqref="N32">
    <cfRule type="cellIs" dxfId="812" priority="132" operator="equal">
      <formula>" "</formula>
    </cfRule>
    <cfRule type="cellIs" dxfId="811" priority="133" operator="equal">
      <formula>0</formula>
    </cfRule>
    <cfRule type="cellIs" dxfId="810" priority="134" operator="equal">
      <formula>$G$97</formula>
    </cfRule>
    <cfRule type="cellIs" dxfId="809" priority="135" operator="equal">
      <formula>$G$96</formula>
    </cfRule>
    <cfRule type="cellIs" dxfId="808" priority="136" operator="equal">
      <formula>$G$95</formula>
    </cfRule>
  </conditionalFormatting>
  <conditionalFormatting sqref="O32:Q32">
    <cfRule type="cellIs" dxfId="807" priority="127" operator="equal">
      <formula>" "</formula>
    </cfRule>
    <cfRule type="cellIs" dxfId="806" priority="128" operator="equal">
      <formula>0</formula>
    </cfRule>
    <cfRule type="cellIs" dxfId="805" priority="129" operator="equal">
      <formula>$G$97</formula>
    </cfRule>
    <cfRule type="cellIs" dxfId="804" priority="130" operator="equal">
      <formula>$G$96</formula>
    </cfRule>
    <cfRule type="cellIs" dxfId="803" priority="131" operator="equal">
      <formula>$G$95</formula>
    </cfRule>
  </conditionalFormatting>
  <conditionalFormatting sqref="AK6:AK9">
    <cfRule type="cellIs" dxfId="802" priority="893" operator="equal">
      <formula>"Insignificant"</formula>
    </cfRule>
    <cfRule type="colorScale" priority="894">
      <colorScale>
        <cfvo type="min"/>
        <cfvo type="max"/>
        <color rgb="FFFF7128"/>
        <color rgb="FFFFEF9C"/>
      </colorScale>
    </cfRule>
    <cfRule type="cellIs" dxfId="801" priority="895" operator="equal">
      <formula>"Moderate"</formula>
    </cfRule>
    <cfRule type="cellIs" dxfId="800" priority="896" operator="equal">
      <formula>"Significant"</formula>
    </cfRule>
  </conditionalFormatting>
  <conditionalFormatting sqref="AH13:AH28">
    <cfRule type="cellIs" dxfId="799" priority="116" operator="equal">
      <formula>$AY$9</formula>
    </cfRule>
  </conditionalFormatting>
  <conditionalFormatting sqref="AK13:AK28">
    <cfRule type="cellIs" dxfId="798" priority="949" operator="equal">
      <formula>"Insignificant"</formula>
    </cfRule>
    <cfRule type="colorScale" priority="950">
      <colorScale>
        <cfvo type="min"/>
        <cfvo type="max"/>
        <color rgb="FFFF7128"/>
        <color rgb="FFFFEF9C"/>
      </colorScale>
    </cfRule>
    <cfRule type="cellIs" dxfId="797" priority="951" operator="equal">
      <formula>"Moderate"</formula>
    </cfRule>
    <cfRule type="cellIs" dxfId="796" priority="952" operator="equal">
      <formula>"Significant"</formula>
    </cfRule>
  </conditionalFormatting>
  <conditionalFormatting sqref="AK14">
    <cfRule type="cellIs" dxfId="795" priority="89" operator="equal">
      <formula>" "</formula>
    </cfRule>
    <cfRule type="cellIs" dxfId="794" priority="90" operator="equal">
      <formula>0</formula>
    </cfRule>
    <cfRule type="cellIs" dxfId="793" priority="91" operator="equal">
      <formula>$G$97</formula>
    </cfRule>
    <cfRule type="cellIs" dxfId="792" priority="92" operator="equal">
      <formula>$G$96</formula>
    </cfRule>
    <cfRule type="cellIs" dxfId="791" priority="93" operator="equal">
      <formula>$G$95</formula>
    </cfRule>
  </conditionalFormatting>
  <conditionalFormatting sqref="AK14">
    <cfRule type="cellIs" dxfId="790" priority="94" operator="equal">
      <formula>"Insignificant"</formula>
    </cfRule>
    <cfRule type="colorScale" priority="95">
      <colorScale>
        <cfvo type="min"/>
        <cfvo type="max"/>
        <color rgb="FFFF7128"/>
        <color rgb="FFFFEF9C"/>
      </colorScale>
    </cfRule>
    <cfRule type="cellIs" dxfId="789" priority="96" operator="equal">
      <formula>"Moderate"</formula>
    </cfRule>
    <cfRule type="cellIs" dxfId="788" priority="97" operator="equal">
      <formula>"Significant"</formula>
    </cfRule>
  </conditionalFormatting>
  <conditionalFormatting sqref="AK34">
    <cfRule type="cellIs" dxfId="787" priority="80" operator="equal">
      <formula>" "</formula>
    </cfRule>
    <cfRule type="cellIs" dxfId="786" priority="81" operator="equal">
      <formula>0</formula>
    </cfRule>
    <cfRule type="cellIs" dxfId="785" priority="82" operator="equal">
      <formula>$G$97</formula>
    </cfRule>
    <cfRule type="cellIs" dxfId="784" priority="83" operator="equal">
      <formula>$G$96</formula>
    </cfRule>
    <cfRule type="cellIs" dxfId="783" priority="84" operator="equal">
      <formula>$G$95</formula>
    </cfRule>
  </conditionalFormatting>
  <conditionalFormatting sqref="AK34">
    <cfRule type="cellIs" dxfId="782" priority="85" operator="equal">
      <formula>"Insignificant"</formula>
    </cfRule>
    <cfRule type="colorScale" priority="86">
      <colorScale>
        <cfvo type="min"/>
        <cfvo type="max"/>
        <color rgb="FFFF7128"/>
        <color rgb="FFFFEF9C"/>
      </colorScale>
    </cfRule>
    <cfRule type="cellIs" dxfId="781" priority="87" operator="equal">
      <formula>"Moderate"</formula>
    </cfRule>
    <cfRule type="cellIs" dxfId="780" priority="88" operator="equal">
      <formula>"Significant"</formula>
    </cfRule>
  </conditionalFormatting>
  <conditionalFormatting sqref="AK35">
    <cfRule type="cellIs" dxfId="779" priority="71" operator="equal">
      <formula>" "</formula>
    </cfRule>
    <cfRule type="cellIs" dxfId="778" priority="72" operator="equal">
      <formula>0</formula>
    </cfRule>
    <cfRule type="cellIs" dxfId="777" priority="73" operator="equal">
      <formula>$G$97</formula>
    </cfRule>
    <cfRule type="cellIs" dxfId="776" priority="74" operator="equal">
      <formula>$G$96</formula>
    </cfRule>
    <cfRule type="cellIs" dxfId="775" priority="75" operator="equal">
      <formula>$G$95</formula>
    </cfRule>
  </conditionalFormatting>
  <conditionalFormatting sqref="AK35">
    <cfRule type="cellIs" dxfId="774" priority="76" operator="equal">
      <formula>"Insignificant"</formula>
    </cfRule>
    <cfRule type="colorScale" priority="77">
      <colorScale>
        <cfvo type="min"/>
        <cfvo type="max"/>
        <color rgb="FFFF7128"/>
        <color rgb="FFFFEF9C"/>
      </colorScale>
    </cfRule>
    <cfRule type="cellIs" dxfId="773" priority="78" operator="equal">
      <formula>"Moderate"</formula>
    </cfRule>
    <cfRule type="cellIs" dxfId="772" priority="79" operator="equal">
      <formula>"Significant"</formula>
    </cfRule>
  </conditionalFormatting>
  <conditionalFormatting sqref="AK29">
    <cfRule type="cellIs" dxfId="771" priority="62" operator="equal">
      <formula>" "</formula>
    </cfRule>
    <cfRule type="cellIs" dxfId="770" priority="63" operator="equal">
      <formula>0</formula>
    </cfRule>
    <cfRule type="cellIs" dxfId="769" priority="64" operator="equal">
      <formula>$G$97</formula>
    </cfRule>
    <cfRule type="cellIs" dxfId="768" priority="65" operator="equal">
      <formula>$G$96</formula>
    </cfRule>
    <cfRule type="cellIs" dxfId="767" priority="66" operator="equal">
      <formula>$G$95</formula>
    </cfRule>
  </conditionalFormatting>
  <conditionalFormatting sqref="AK29">
    <cfRule type="cellIs" dxfId="766" priority="67" operator="equal">
      <formula>"Insignificant"</formula>
    </cfRule>
    <cfRule type="colorScale" priority="68">
      <colorScale>
        <cfvo type="min"/>
        <cfvo type="max"/>
        <color rgb="FFFF7128"/>
        <color rgb="FFFFEF9C"/>
      </colorScale>
    </cfRule>
    <cfRule type="cellIs" dxfId="765" priority="69" operator="equal">
      <formula>"Moderate"</formula>
    </cfRule>
    <cfRule type="cellIs" dxfId="764" priority="70" operator="equal">
      <formula>"Significant"</formula>
    </cfRule>
  </conditionalFormatting>
  <conditionalFormatting sqref="AH33:AH34">
    <cfRule type="cellIs" dxfId="763" priority="59" operator="equal">
      <formula>"NA"</formula>
    </cfRule>
    <cfRule type="cellIs" dxfId="762" priority="60" operator="equal">
      <formula>$BA$9</formula>
    </cfRule>
    <cfRule type="cellIs" dxfId="761" priority="61" operator="equal">
      <formula>$BB$9</formula>
    </cfRule>
  </conditionalFormatting>
  <conditionalFormatting sqref="AH33:AH34">
    <cfRule type="cellIs" dxfId="760" priority="58" operator="equal">
      <formula>$AY$9</formula>
    </cfRule>
  </conditionalFormatting>
  <conditionalFormatting sqref="BQ12">
    <cfRule type="cellIs" dxfId="759" priority="53" operator="equal">
      <formula>" "</formula>
    </cfRule>
    <cfRule type="cellIs" dxfId="758" priority="54" operator="equal">
      <formula>0</formula>
    </cfRule>
    <cfRule type="cellIs" dxfId="757" priority="55" operator="equal">
      <formula>$G$97</formula>
    </cfRule>
    <cfRule type="cellIs" dxfId="756" priority="56" operator="equal">
      <formula>$G$96</formula>
    </cfRule>
    <cfRule type="cellIs" dxfId="755" priority="57" operator="equal">
      <formula>$G$95</formula>
    </cfRule>
  </conditionalFormatting>
  <conditionalFormatting sqref="BU12 BY12 CC12">
    <cfRule type="cellIs" dxfId="754" priority="48" operator="equal">
      <formula>" "</formula>
    </cfRule>
    <cfRule type="cellIs" dxfId="753" priority="49" operator="equal">
      <formula>0</formula>
    </cfRule>
    <cfRule type="cellIs" dxfId="752" priority="50" operator="equal">
      <formula>$G$97</formula>
    </cfRule>
    <cfRule type="cellIs" dxfId="751" priority="51" operator="equal">
      <formula>$G$96</formula>
    </cfRule>
    <cfRule type="cellIs" dxfId="750" priority="52" operator="equal">
      <formula>$G$95</formula>
    </cfRule>
  </conditionalFormatting>
  <conditionalFormatting sqref="BQ32">
    <cfRule type="cellIs" dxfId="749" priority="33" operator="equal">
      <formula>" "</formula>
    </cfRule>
    <cfRule type="cellIs" dxfId="748" priority="34" operator="equal">
      <formula>0</formula>
    </cfRule>
    <cfRule type="cellIs" dxfId="747" priority="35" operator="equal">
      <formula>$G$97</formula>
    </cfRule>
    <cfRule type="cellIs" dxfId="746" priority="36" operator="equal">
      <formula>$G$96</formula>
    </cfRule>
    <cfRule type="cellIs" dxfId="745" priority="37" operator="equal">
      <formula>$G$95</formula>
    </cfRule>
  </conditionalFormatting>
  <conditionalFormatting sqref="BU32 BY32 CC32">
    <cfRule type="cellIs" dxfId="744" priority="28" operator="equal">
      <formula>" "</formula>
    </cfRule>
    <cfRule type="cellIs" dxfId="743" priority="29" operator="equal">
      <formula>0</formula>
    </cfRule>
    <cfRule type="cellIs" dxfId="742" priority="30" operator="equal">
      <formula>$G$97</formula>
    </cfRule>
    <cfRule type="cellIs" dxfId="741" priority="31" operator="equal">
      <formula>$G$96</formula>
    </cfRule>
    <cfRule type="cellIs" dxfId="740" priority="32" operator="equal">
      <formula>$G$95</formula>
    </cfRule>
  </conditionalFormatting>
  <conditionalFormatting sqref="AK33">
    <cfRule type="cellIs" dxfId="739" priority="19" operator="equal">
      <formula>" "</formula>
    </cfRule>
    <cfRule type="cellIs" dxfId="738" priority="20" operator="equal">
      <formula>0</formula>
    </cfRule>
    <cfRule type="cellIs" dxfId="737" priority="21" operator="equal">
      <formula>$G$97</formula>
    </cfRule>
    <cfRule type="cellIs" dxfId="736" priority="22" operator="equal">
      <formula>$G$96</formula>
    </cfRule>
    <cfRule type="cellIs" dxfId="735" priority="23" operator="equal">
      <formula>$G$95</formula>
    </cfRule>
  </conditionalFormatting>
  <conditionalFormatting sqref="AK33">
    <cfRule type="cellIs" dxfId="734" priority="24" operator="equal">
      <formula>"Insignificant"</formula>
    </cfRule>
    <cfRule type="colorScale" priority="25">
      <colorScale>
        <cfvo type="min"/>
        <cfvo type="max"/>
        <color rgb="FFFF7128"/>
        <color rgb="FFFFEF9C"/>
      </colorScale>
    </cfRule>
    <cfRule type="cellIs" dxfId="733" priority="26" operator="equal">
      <formula>"Moderate"</formula>
    </cfRule>
    <cfRule type="cellIs" dxfId="732" priority="27" operator="equal">
      <formula>"Significant"</formula>
    </cfRule>
  </conditionalFormatting>
  <conditionalFormatting sqref="BQ5">
    <cfRule type="cellIs" dxfId="731" priority="14" operator="equal">
      <formula>" "</formula>
    </cfRule>
    <cfRule type="cellIs" dxfId="730" priority="15" operator="equal">
      <formula>0</formula>
    </cfRule>
    <cfRule type="cellIs" dxfId="729" priority="16" operator="equal">
      <formula>$G$97</formula>
    </cfRule>
    <cfRule type="cellIs" dxfId="728" priority="17" operator="equal">
      <formula>$G$96</formula>
    </cfRule>
    <cfRule type="cellIs" dxfId="727" priority="18" operator="equal">
      <formula>$G$95</formula>
    </cfRule>
  </conditionalFormatting>
  <conditionalFormatting sqref="BU5 BY5 CC5">
    <cfRule type="cellIs" dxfId="726" priority="9" operator="equal">
      <formula>" "</formula>
    </cfRule>
    <cfRule type="cellIs" dxfId="725" priority="10" operator="equal">
      <formula>0</formula>
    </cfRule>
    <cfRule type="cellIs" dxfId="724" priority="11" operator="equal">
      <formula>$G$97</formula>
    </cfRule>
    <cfRule type="cellIs" dxfId="723" priority="12" operator="equal">
      <formula>$G$96</formula>
    </cfRule>
    <cfRule type="cellIs" dxfId="722" priority="13" operator="equal">
      <formula>$G$95</formula>
    </cfRule>
  </conditionalFormatting>
  <conditionalFormatting sqref="AK7">
    <cfRule type="cellIs" dxfId="721" priority="8" operator="equal">
      <formula>" "</formula>
    </cfRule>
  </conditionalFormatting>
  <conditionalFormatting sqref="AK8">
    <cfRule type="cellIs" dxfId="720" priority="7" operator="equal">
      <formula>" "</formula>
    </cfRule>
  </conditionalFormatting>
  <conditionalFormatting sqref="AK6:AK9">
    <cfRule type="cellIs" dxfId="719" priority="6" operator="equal">
      <formula>" "</formula>
    </cfRule>
  </conditionalFormatting>
  <conditionalFormatting sqref="AK9">
    <cfRule type="cellIs" dxfId="718" priority="5" operator="equal">
      <formula>" "</formula>
    </cfRule>
  </conditionalFormatting>
  <conditionalFormatting sqref="AD17:AE28">
    <cfRule type="cellIs" dxfId="717" priority="4" operator="equal">
      <formula>"No"</formula>
    </cfRule>
  </conditionalFormatting>
  <conditionalFormatting sqref="AG8">
    <cfRule type="cellIs" dxfId="716" priority="3" operator="equal">
      <formula>"No"</formula>
    </cfRule>
  </conditionalFormatting>
  <conditionalFormatting sqref="AD33:AE34">
    <cfRule type="cellIs" dxfId="715" priority="2" operator="equal">
      <formula>"No"</formula>
    </cfRule>
  </conditionalFormatting>
  <conditionalFormatting sqref="AD13:AE16">
    <cfRule type="cellIs" dxfId="714" priority="1" operator="equal">
      <formula>"No"</formula>
    </cfRule>
  </conditionalFormatting>
  <dataValidations count="9">
    <dataValidation type="decimal" allowBlank="1" showInputMessage="1" showErrorMessage="1" sqref="AG7" xr:uid="{00000000-0002-0000-0200-000000000000}">
      <formula1>0</formula1>
      <formula2>1</formula2>
    </dataValidation>
    <dataValidation type="decimal" allowBlank="1" showInputMessage="1" showErrorMessage="1" sqref="AG6" xr:uid="{00000000-0002-0000-0200-000001000000}">
      <formula1>0</formula1>
      <formula2>14</formula2>
    </dataValidation>
    <dataValidation type="list" allowBlank="1" showInputMessage="1" showErrorMessage="1" sqref="E36:E37 E8 E33:E34 E13:E28" xr:uid="{00000000-0002-0000-0200-000002000000}">
      <formula1>$E$94:$E$101</formula1>
    </dataValidation>
    <dataValidation type="list" allowBlank="1" showInputMessage="1" showErrorMessage="1" sqref="F36:F37 F8 F33:F34 F13:F28" xr:uid="{00000000-0002-0000-0200-000003000000}">
      <formula1>$F$94:$F$101</formula1>
    </dataValidation>
    <dataValidation type="list" allowBlank="1" showInputMessage="1" showErrorMessage="1" sqref="AD33:AE34" xr:uid="{00000000-0002-0000-0200-000004000000}">
      <formula1>$AD$36:$AD$37</formula1>
    </dataValidation>
    <dataValidation type="list" allowBlank="1" showInputMessage="1" showErrorMessage="1" sqref="AG8" xr:uid="{00000000-0002-0000-0200-000005000000}">
      <formula1>$AN$8:$AO$8</formula1>
    </dataValidation>
    <dataValidation type="list" allowBlank="1" showInputMessage="1" showErrorMessage="1" sqref="AD13:AE28" xr:uid="{00000000-0002-0000-0200-000006000000}">
      <formula1>$AU$11:$AV$11</formula1>
    </dataValidation>
    <dataValidation type="list" allowBlank="1" showInputMessage="1" showErrorMessage="1" sqref="F6:F7" xr:uid="{5FD49A13-5562-482D-B2AB-7FAF86D133A8}">
      <formula1>$F$93:$F$100</formula1>
    </dataValidation>
    <dataValidation type="list" allowBlank="1" showInputMessage="1" showErrorMessage="1" sqref="E6:E7" xr:uid="{CA63C0AB-8A8C-4C1B-9702-78843A63E2DA}">
      <formula1>$E$93:$E$100</formula1>
    </dataValidation>
  </dataValidations>
  <hyperlinks>
    <hyperlink ref="AK3" location="'Dash Board'!E2" display="'Dash Board'!A1" xr:uid="{00000000-0004-0000-0200-000000000000}"/>
    <hyperlink ref="AK4" location="GPS!B7" display="GPS" xr:uid="{00000000-0004-0000-0200-000001000000}"/>
  </hyperlinks>
  <printOptions horizontalCentered="1" verticalCentered="1"/>
  <pageMargins left="0" right="0" top="0" bottom="0" header="0.5" footer="0.05"/>
  <pageSetup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MV104"/>
  <sheetViews>
    <sheetView zoomScale="80" zoomScaleNormal="80" workbookViewId="0">
      <pane xSplit="4" ySplit="2" topLeftCell="E3" activePane="bottomRight" state="frozen"/>
      <selection pane="topRight" activeCell="E1" sqref="E1"/>
      <selection pane="bottomLeft" activeCell="A11" sqref="A11"/>
      <selection pane="bottomRight" activeCell="AE12" sqref="AE12"/>
    </sheetView>
  </sheetViews>
  <sheetFormatPr defaultColWidth="9.140625" defaultRowHeight="15" x14ac:dyDescent="0.25"/>
  <cols>
    <col min="1" max="1" width="2.7109375" style="120" customWidth="1"/>
    <col min="2" max="3" width="4.7109375" style="120" customWidth="1"/>
    <col min="4" max="4" width="40.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0" width="20.7109375" style="572" customWidth="1"/>
    <col min="31" max="33" width="20.7109375" style="28" customWidth="1"/>
    <col min="34" max="34" width="12.85546875" style="28" customWidth="1"/>
    <col min="35" max="35" width="1.7109375" style="120" customWidth="1"/>
    <col min="36" max="36" width="18.7109375" style="120" customWidth="1"/>
    <col min="37" max="37" width="2.7109375" style="120" customWidth="1"/>
    <col min="38" max="38" width="9.140625" style="120" customWidth="1"/>
    <col min="39" max="39" width="16.85546875" style="120" hidden="1" customWidth="1"/>
    <col min="40" max="40" width="9.140625" style="120" hidden="1" customWidth="1"/>
    <col min="41" max="41" width="13.7109375" style="120" hidden="1" customWidth="1"/>
    <col min="42" max="42" width="9.140625" style="120" hidden="1" customWidth="1"/>
    <col min="43" max="43" width="33" style="120" hidden="1" customWidth="1"/>
    <col min="44" max="44" width="16" style="120" hidden="1" customWidth="1"/>
    <col min="45" max="47" width="8.7109375" style="120" hidden="1" customWidth="1"/>
    <col min="48" max="51" width="18.7109375" style="120" hidden="1" customWidth="1"/>
    <col min="52" max="52" width="14.7109375" style="120" hidden="1" customWidth="1"/>
    <col min="53" max="53" width="25.5703125" style="120" hidden="1" customWidth="1"/>
    <col min="54" max="54" width="27.5703125" style="120" hidden="1" customWidth="1"/>
    <col min="55" max="55" width="8.7109375" style="120" hidden="1" customWidth="1"/>
    <col min="56" max="57" width="14.7109375" style="120" hidden="1" customWidth="1"/>
    <col min="58" max="59" width="9.140625" style="120" hidden="1" customWidth="1"/>
    <col min="60" max="60" width="11.7109375" style="120" hidden="1" customWidth="1"/>
    <col min="61" max="66" width="9.140625" style="120" hidden="1" customWidth="1"/>
    <col min="67" max="67" width="39.5703125" style="120" hidden="1" customWidth="1"/>
    <col min="68" max="83" width="9.140625" style="120" hidden="1" customWidth="1"/>
    <col min="84" max="104" width="0" style="120" hidden="1" customWidth="1"/>
    <col min="105" max="16384" width="9.140625" style="120"/>
  </cols>
  <sheetData>
    <row r="1" spans="1:360" ht="15.75" customHeight="1" x14ac:dyDescent="0.25">
      <c r="A1" s="41"/>
      <c r="B1" s="39"/>
      <c r="C1" s="39"/>
      <c r="D1" s="39"/>
      <c r="E1" s="39"/>
      <c r="F1" s="39"/>
      <c r="G1" s="39"/>
      <c r="H1" s="39"/>
      <c r="I1" s="39"/>
      <c r="J1" s="39"/>
      <c r="K1" s="39"/>
      <c r="L1" s="39"/>
      <c r="M1" s="39"/>
      <c r="N1" s="39"/>
      <c r="O1" s="39"/>
      <c r="P1" s="39"/>
      <c r="Q1" s="39"/>
      <c r="R1" s="39"/>
      <c r="S1" s="39"/>
      <c r="T1" s="39"/>
      <c r="U1" s="40"/>
      <c r="V1" s="40"/>
      <c r="W1" s="40"/>
      <c r="X1" s="40"/>
      <c r="Y1" s="40"/>
      <c r="Z1" s="40"/>
      <c r="AA1" s="40"/>
      <c r="AB1" s="40"/>
      <c r="AC1" s="40"/>
      <c r="AD1" s="570"/>
      <c r="AE1" s="39"/>
      <c r="AF1" s="39"/>
      <c r="AG1" s="39"/>
      <c r="AH1" s="39"/>
      <c r="AI1" s="41"/>
      <c r="AJ1" s="39"/>
      <c r="AK1" s="41"/>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row>
    <row r="2" spans="1:360" s="2" customFormat="1" ht="39.950000000000003" customHeight="1" x14ac:dyDescent="0.25">
      <c r="A2" s="43"/>
      <c r="B2" s="587"/>
      <c r="C2" s="588"/>
      <c r="D2" s="643" t="s">
        <v>254</v>
      </c>
      <c r="E2" s="588"/>
      <c r="F2" s="375"/>
      <c r="G2" s="375"/>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370</v>
      </c>
      <c r="AE2" s="794"/>
      <c r="AF2" s="794"/>
      <c r="AG2" s="794"/>
      <c r="AH2" s="794"/>
      <c r="AI2" s="43"/>
      <c r="AJ2" s="645" t="s">
        <v>225</v>
      </c>
      <c r="AK2" s="43"/>
      <c r="AL2" s="256"/>
      <c r="AM2" s="256"/>
      <c r="AN2" s="256"/>
      <c r="AO2" s="256"/>
      <c r="AP2" s="256"/>
      <c r="AQ2" s="256"/>
      <c r="AR2" s="256"/>
      <c r="AS2" s="256"/>
      <c r="AT2" s="256"/>
      <c r="AU2" s="256"/>
      <c r="AV2" s="356">
        <v>1</v>
      </c>
      <c r="AW2" s="356">
        <v>2</v>
      </c>
      <c r="AX2" s="356">
        <v>3</v>
      </c>
      <c r="AY2" s="356">
        <v>4</v>
      </c>
      <c r="AZ2" s="257"/>
      <c r="BA2" s="256"/>
      <c r="BB2" s="256"/>
      <c r="BC2" s="256"/>
      <c r="BD2" s="256"/>
      <c r="BE2" s="256"/>
      <c r="BF2" s="256"/>
      <c r="BG2" s="256"/>
      <c r="BH2" s="256"/>
      <c r="BI2" s="256"/>
      <c r="BJ2" s="256"/>
      <c r="BK2" s="256"/>
      <c r="BL2" s="29"/>
      <c r="BM2" s="29"/>
      <c r="BN2" s="29"/>
      <c r="BO2" s="29"/>
      <c r="BP2" s="29"/>
      <c r="BQ2" s="29"/>
      <c r="BR2" s="29"/>
      <c r="BS2" s="29"/>
      <c r="BT2" s="29"/>
      <c r="BU2" s="29"/>
      <c r="BV2" s="29"/>
      <c r="BW2" s="29"/>
      <c r="BX2" s="29"/>
      <c r="BY2" s="29"/>
      <c r="BZ2" s="29"/>
      <c r="CA2" s="29"/>
      <c r="CB2" s="29"/>
      <c r="CC2" s="29"/>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c r="KM2" s="256"/>
      <c r="KN2" s="256"/>
      <c r="KO2" s="256"/>
      <c r="KP2" s="256"/>
      <c r="KQ2" s="256"/>
      <c r="KR2" s="256"/>
      <c r="KS2" s="256"/>
      <c r="KT2" s="256"/>
      <c r="KU2" s="256"/>
      <c r="KV2" s="256"/>
      <c r="KW2" s="256"/>
      <c r="KX2" s="256"/>
      <c r="KY2" s="256"/>
      <c r="KZ2" s="256"/>
      <c r="LA2" s="256"/>
      <c r="LB2" s="256"/>
      <c r="LC2" s="256"/>
      <c r="LD2" s="256"/>
      <c r="LE2" s="256"/>
      <c r="LF2" s="256"/>
      <c r="LG2" s="256"/>
      <c r="LH2" s="256"/>
      <c r="LI2" s="256"/>
      <c r="LJ2" s="256"/>
      <c r="LK2" s="256"/>
      <c r="LL2" s="256"/>
      <c r="LM2" s="256"/>
      <c r="LN2" s="256"/>
      <c r="LO2" s="256"/>
      <c r="LP2" s="256"/>
      <c r="LQ2" s="256"/>
      <c r="LR2" s="256"/>
      <c r="LS2" s="256"/>
      <c r="LT2" s="256"/>
      <c r="LU2" s="256"/>
      <c r="LV2" s="256"/>
      <c r="LW2" s="256"/>
      <c r="LX2" s="256"/>
      <c r="LY2" s="256"/>
      <c r="LZ2" s="256"/>
      <c r="MA2" s="256"/>
      <c r="MB2" s="256"/>
      <c r="MC2" s="256"/>
      <c r="MD2" s="256"/>
      <c r="ME2" s="256"/>
      <c r="MF2" s="256"/>
      <c r="MG2" s="256"/>
      <c r="MH2" s="256"/>
      <c r="MI2" s="256"/>
      <c r="MJ2" s="256"/>
      <c r="MK2" s="256"/>
      <c r="ML2" s="256"/>
      <c r="MM2" s="256"/>
      <c r="MN2" s="256"/>
      <c r="MO2" s="256"/>
      <c r="MP2" s="256"/>
      <c r="MQ2" s="256"/>
      <c r="MR2" s="256"/>
      <c r="MS2" s="256"/>
      <c r="MT2" s="256"/>
      <c r="MU2" s="256"/>
      <c r="MV2" s="256"/>
    </row>
    <row r="3" spans="1:360" s="2" customFormat="1" ht="65.099999999999994" customHeight="1" x14ac:dyDescent="0.5">
      <c r="A3" s="43"/>
      <c r="B3" s="558"/>
      <c r="C3" s="559"/>
      <c r="D3" s="651" t="str">
        <f>IF(D2='Dash Board'!E5,'Dash Board'!E6,"Not Applicable")</f>
        <v>Not Applicable</v>
      </c>
      <c r="E3" s="559"/>
      <c r="F3" s="375"/>
      <c r="G3" s="375"/>
      <c r="H3" s="375"/>
      <c r="I3" s="375"/>
      <c r="J3" s="375"/>
      <c r="K3" s="375"/>
      <c r="L3" s="406"/>
      <c r="M3" s="42"/>
      <c r="N3" s="43"/>
      <c r="O3" s="43"/>
      <c r="P3" s="43"/>
      <c r="Q3" s="43"/>
      <c r="R3" s="43"/>
      <c r="S3" s="43"/>
      <c r="T3" s="407"/>
      <c r="U3" s="372">
        <f>IF($AG$6&lt;=$AM$6,1,0)</f>
        <v>1</v>
      </c>
      <c r="V3" s="372">
        <f>IF($AG$7&lt;=$AM$3,1,0)</f>
        <v>1</v>
      </c>
      <c r="W3" s="372">
        <f>IF($AG$8=$AM$4,3,0)</f>
        <v>0</v>
      </c>
      <c r="X3" s="372">
        <f>(MAX(U3:V3)+W3)</f>
        <v>1</v>
      </c>
      <c r="Y3" s="372" t="str">
        <f>IF(X3=0,3," ")</f>
        <v xml:space="preserve"> </v>
      </c>
      <c r="Z3" s="372">
        <f>IF(X3=1,2," ")</f>
        <v>2</v>
      </c>
      <c r="AA3" s="372" t="str">
        <f>IF(X3=3,1," ")</f>
        <v xml:space="preserve"> </v>
      </c>
      <c r="AB3" s="372" t="str">
        <f>IF(X3=4,0," ")</f>
        <v xml:space="preserve"> </v>
      </c>
      <c r="AC3" s="417">
        <f>MAX(Y3:AB3)</f>
        <v>2</v>
      </c>
      <c r="AD3" s="646" t="s">
        <v>164</v>
      </c>
      <c r="AE3" s="646" t="s">
        <v>167</v>
      </c>
      <c r="AF3" s="646" t="s">
        <v>166</v>
      </c>
      <c r="AG3" s="646" t="s">
        <v>165</v>
      </c>
      <c r="AH3" s="375"/>
      <c r="AI3" s="43"/>
      <c r="AJ3" s="644" t="s">
        <v>198</v>
      </c>
      <c r="AK3" s="43"/>
      <c r="AL3" s="256"/>
      <c r="AM3" s="522" t="s">
        <v>5</v>
      </c>
      <c r="AN3" s="522" t="s">
        <v>6</v>
      </c>
      <c r="AO3" s="29"/>
      <c r="AP3" s="29"/>
      <c r="AQ3" s="29"/>
      <c r="AR3" s="359"/>
      <c r="AS3" s="256"/>
      <c r="AT3" s="256"/>
      <c r="AU3" s="256"/>
      <c r="AV3" s="358" t="s">
        <v>153</v>
      </c>
      <c r="AW3" s="358" t="s">
        <v>158</v>
      </c>
      <c r="AX3" s="358" t="s">
        <v>159</v>
      </c>
      <c r="AY3" s="358" t="s">
        <v>160</v>
      </c>
      <c r="AZ3" s="29"/>
      <c r="BA3" s="256"/>
      <c r="BB3" s="256"/>
      <c r="BC3" s="256"/>
      <c r="BD3" s="256"/>
      <c r="BE3" s="256"/>
      <c r="BF3" s="256"/>
      <c r="BG3" s="256"/>
      <c r="BH3" s="256"/>
      <c r="BI3" s="256"/>
      <c r="BJ3" s="256"/>
      <c r="BK3" s="256"/>
      <c r="BL3" s="29"/>
      <c r="BM3" s="29"/>
      <c r="BN3" s="29"/>
      <c r="BO3" s="29"/>
      <c r="BP3" s="29"/>
      <c r="BQ3" s="29"/>
      <c r="BR3" s="29"/>
      <c r="BS3" s="29"/>
      <c r="BT3" s="29"/>
      <c r="BU3" s="29"/>
      <c r="BV3" s="29"/>
      <c r="BW3" s="29"/>
      <c r="BX3" s="29"/>
      <c r="BY3" s="29"/>
      <c r="BZ3" s="29"/>
      <c r="CA3" s="29"/>
      <c r="CB3" s="29"/>
      <c r="CC3" s="29"/>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c r="KK3" s="256"/>
      <c r="KL3" s="256"/>
      <c r="KM3" s="256"/>
      <c r="KN3" s="256"/>
      <c r="KO3" s="256"/>
      <c r="KP3" s="256"/>
      <c r="KQ3" s="256"/>
      <c r="KR3" s="256"/>
      <c r="KS3" s="256"/>
      <c r="KT3" s="256"/>
      <c r="KU3" s="256"/>
      <c r="KV3" s="256"/>
      <c r="KW3" s="256"/>
      <c r="KX3" s="256"/>
      <c r="KY3" s="256"/>
      <c r="KZ3" s="256"/>
      <c r="LA3" s="256"/>
      <c r="LB3" s="256"/>
      <c r="LC3" s="256"/>
      <c r="LD3" s="256"/>
      <c r="LE3" s="256"/>
      <c r="LF3" s="256"/>
      <c r="LG3" s="256"/>
      <c r="LH3" s="256"/>
      <c r="LI3" s="256"/>
      <c r="LJ3" s="256"/>
      <c r="LK3" s="256"/>
      <c r="LL3" s="256"/>
      <c r="LM3" s="256"/>
      <c r="LN3" s="256"/>
      <c r="LO3" s="256"/>
      <c r="LP3" s="256"/>
      <c r="LQ3" s="256"/>
      <c r="LR3" s="256"/>
      <c r="LS3" s="256"/>
      <c r="LT3" s="256"/>
      <c r="LU3" s="256"/>
      <c r="LV3" s="256"/>
      <c r="LW3" s="256"/>
      <c r="LX3" s="256"/>
      <c r="LY3" s="256"/>
      <c r="LZ3" s="256"/>
      <c r="MA3" s="256"/>
      <c r="MB3" s="256"/>
      <c r="MC3" s="256"/>
      <c r="MD3" s="256"/>
      <c r="ME3" s="256"/>
      <c r="MF3" s="256"/>
      <c r="MG3" s="256"/>
      <c r="MH3" s="256"/>
      <c r="MI3" s="256"/>
      <c r="MJ3" s="256"/>
      <c r="MK3" s="256"/>
      <c r="ML3" s="256"/>
      <c r="MM3" s="256"/>
      <c r="MN3" s="256"/>
      <c r="MO3" s="256"/>
      <c r="MP3" s="256"/>
      <c r="MQ3" s="256"/>
      <c r="MR3" s="256"/>
      <c r="MS3" s="256"/>
      <c r="MT3" s="256"/>
      <c r="MU3" s="256"/>
      <c r="MV3" s="256"/>
    </row>
    <row r="4" spans="1:360" s="17" customFormat="1" ht="39.950000000000003" customHeight="1" x14ac:dyDescent="0.5">
      <c r="A4" s="46"/>
      <c r="B4" s="389"/>
      <c r="C4" s="794"/>
      <c r="D4" s="794"/>
      <c r="E4" s="794" t="s">
        <v>116</v>
      </c>
      <c r="F4" s="794"/>
      <c r="G4" s="794"/>
      <c r="H4" s="794"/>
      <c r="I4" s="794"/>
      <c r="J4" s="794"/>
      <c r="K4" s="794"/>
      <c r="L4" s="896"/>
      <c r="M4" s="44"/>
      <c r="N4" s="43"/>
      <c r="O4" s="43"/>
      <c r="P4" s="43"/>
      <c r="Q4" s="43"/>
      <c r="R4" s="43"/>
      <c r="S4" s="43"/>
      <c r="T4" s="411"/>
      <c r="U4" s="404"/>
      <c r="V4" s="75" t="s">
        <v>130</v>
      </c>
      <c r="W4" s="81" t="s">
        <v>157</v>
      </c>
      <c r="X4" s="84" t="s">
        <v>8</v>
      </c>
      <c r="Y4" s="84" t="s">
        <v>8</v>
      </c>
      <c r="Z4" s="84" t="s">
        <v>8</v>
      </c>
      <c r="AA4" s="87" t="s">
        <v>49</v>
      </c>
      <c r="AB4" s="87" t="s">
        <v>49</v>
      </c>
      <c r="AC4" s="430"/>
      <c r="AD4" s="897" t="s">
        <v>221</v>
      </c>
      <c r="AE4" s="897" t="s">
        <v>222</v>
      </c>
      <c r="AF4" s="897" t="s">
        <v>257</v>
      </c>
      <c r="AG4" s="897" t="s">
        <v>163</v>
      </c>
      <c r="AH4" s="569"/>
      <c r="AI4" s="46"/>
      <c r="AJ4" s="374"/>
      <c r="AK4" s="46"/>
      <c r="AL4" s="257"/>
      <c r="AM4" s="518">
        <v>1</v>
      </c>
      <c r="AN4" s="518">
        <v>2</v>
      </c>
      <c r="AO4" s="518">
        <v>3</v>
      </c>
      <c r="AP4" s="518">
        <v>4</v>
      </c>
      <c r="AQ4" s="518"/>
      <c r="AR4" s="359"/>
      <c r="AS4" s="257"/>
      <c r="AT4" s="257"/>
      <c r="AU4" s="257"/>
      <c r="AV4" s="360"/>
      <c r="AW4" s="360"/>
      <c r="AX4" s="360"/>
      <c r="AY4" s="360"/>
      <c r="AZ4" s="360"/>
      <c r="BA4" s="257"/>
      <c r="BB4" s="257"/>
      <c r="BC4" s="257"/>
      <c r="BD4" s="257"/>
      <c r="BE4" s="257"/>
      <c r="BF4" s="257"/>
      <c r="BG4" s="257"/>
      <c r="BH4" s="257"/>
      <c r="BI4" s="257"/>
      <c r="BJ4" s="257"/>
      <c r="BK4" s="29"/>
      <c r="BL4" s="509"/>
      <c r="BM4" s="509"/>
      <c r="BN4" s="509"/>
      <c r="BO4" s="29"/>
      <c r="BP4" s="579">
        <v>3</v>
      </c>
      <c r="BQ4" s="580">
        <v>2</v>
      </c>
      <c r="BR4" s="581">
        <v>1</v>
      </c>
      <c r="BS4" s="582">
        <v>0</v>
      </c>
      <c r="BT4" s="29"/>
      <c r="BU4" s="29"/>
      <c r="BV4" s="29"/>
      <c r="BW4" s="517">
        <v>0</v>
      </c>
      <c r="BX4" s="517">
        <v>1</v>
      </c>
      <c r="BY4" s="517">
        <v>2</v>
      </c>
      <c r="BZ4" s="517">
        <v>3</v>
      </c>
      <c r="CA4" s="517">
        <v>4</v>
      </c>
      <c r="CB4" s="517">
        <v>5</v>
      </c>
      <c r="CC4" s="517">
        <v>6</v>
      </c>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7"/>
      <c r="FG4" s="257"/>
      <c r="FH4" s="257"/>
      <c r="FI4" s="257"/>
      <c r="FJ4" s="257"/>
      <c r="FK4" s="257"/>
      <c r="FL4" s="257"/>
      <c r="FM4" s="257"/>
      <c r="FN4" s="257"/>
      <c r="FO4" s="257"/>
      <c r="FP4" s="257"/>
      <c r="FQ4" s="257"/>
      <c r="FR4" s="257"/>
      <c r="FS4" s="257"/>
      <c r="FT4" s="257"/>
      <c r="FU4" s="257"/>
      <c r="FV4" s="257"/>
      <c r="FW4" s="257"/>
      <c r="FX4" s="257"/>
      <c r="FY4" s="257"/>
      <c r="FZ4" s="257"/>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257"/>
      <c r="GZ4" s="257"/>
      <c r="HA4" s="257"/>
      <c r="HB4" s="257"/>
      <c r="HC4" s="257"/>
      <c r="HD4" s="257"/>
      <c r="HE4" s="257"/>
      <c r="HF4" s="257"/>
      <c r="HG4" s="257"/>
      <c r="HH4" s="257"/>
      <c r="HI4" s="257"/>
      <c r="HJ4" s="257"/>
      <c r="HK4" s="257"/>
      <c r="HL4" s="257"/>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257"/>
      <c r="IL4" s="257"/>
      <c r="IM4" s="257"/>
      <c r="IN4" s="257"/>
      <c r="IO4" s="257"/>
      <c r="IP4" s="257"/>
      <c r="IQ4" s="257"/>
      <c r="IR4" s="257"/>
      <c r="IS4" s="257"/>
      <c r="IT4" s="257"/>
      <c r="IU4" s="257"/>
      <c r="IV4" s="257"/>
      <c r="IW4" s="257"/>
      <c r="IX4" s="257"/>
      <c r="IY4" s="257"/>
      <c r="IZ4" s="257"/>
      <c r="JA4" s="257"/>
      <c r="JB4" s="257"/>
      <c r="JC4" s="257"/>
      <c r="JD4" s="257"/>
      <c r="JE4" s="257"/>
      <c r="JF4" s="257"/>
      <c r="JG4" s="257"/>
      <c r="JH4" s="257"/>
      <c r="JI4" s="257"/>
      <c r="JJ4" s="257"/>
      <c r="JK4" s="257"/>
      <c r="JL4" s="257"/>
      <c r="JM4" s="257"/>
      <c r="JN4" s="257"/>
      <c r="JO4" s="257"/>
      <c r="JP4" s="257"/>
      <c r="JQ4" s="257"/>
      <c r="JR4" s="257"/>
      <c r="JS4" s="257"/>
      <c r="JT4" s="257"/>
      <c r="JU4" s="257"/>
      <c r="JV4" s="257"/>
      <c r="JW4" s="257"/>
      <c r="JX4" s="257"/>
      <c r="JY4" s="257"/>
      <c r="JZ4" s="257"/>
      <c r="KA4" s="257"/>
      <c r="KB4" s="257"/>
      <c r="KC4" s="257"/>
      <c r="KD4" s="257"/>
      <c r="KE4" s="257"/>
      <c r="KF4" s="257"/>
      <c r="KG4" s="257"/>
      <c r="KH4" s="257"/>
      <c r="KI4" s="257"/>
      <c r="KJ4" s="257"/>
      <c r="KK4" s="257"/>
      <c r="KL4" s="257"/>
      <c r="KM4" s="257"/>
      <c r="KN4" s="257"/>
      <c r="KO4" s="257"/>
      <c r="KP4" s="257"/>
      <c r="KQ4" s="257"/>
      <c r="KR4" s="257"/>
      <c r="KS4" s="257"/>
      <c r="KT4" s="257"/>
      <c r="KU4" s="257"/>
      <c r="KV4" s="257"/>
      <c r="KW4" s="257"/>
      <c r="KX4" s="257"/>
      <c r="KY4" s="257"/>
      <c r="KZ4" s="257"/>
      <c r="LA4" s="257"/>
      <c r="LB4" s="257"/>
      <c r="LC4" s="257"/>
      <c r="LD4" s="257"/>
      <c r="LE4" s="257"/>
      <c r="LF4" s="257"/>
      <c r="LG4" s="257"/>
      <c r="LH4" s="257"/>
      <c r="LI4" s="257"/>
      <c r="LJ4" s="257"/>
      <c r="LK4" s="257"/>
      <c r="LL4" s="257"/>
      <c r="LM4" s="257"/>
      <c r="LN4" s="257"/>
      <c r="LO4" s="257"/>
      <c r="LP4" s="257"/>
      <c r="LQ4" s="257"/>
      <c r="LR4" s="257"/>
      <c r="LS4" s="257"/>
      <c r="LT4" s="257"/>
      <c r="LU4" s="257"/>
      <c r="LV4" s="257"/>
      <c r="LW4" s="257"/>
      <c r="LX4" s="257"/>
      <c r="LY4" s="257"/>
      <c r="LZ4" s="257"/>
      <c r="MA4" s="257"/>
      <c r="MB4" s="257"/>
      <c r="MC4" s="257"/>
      <c r="MD4" s="257"/>
      <c r="ME4" s="257"/>
      <c r="MF4" s="257"/>
      <c r="MG4" s="257"/>
      <c r="MH4" s="257"/>
      <c r="MI4" s="257"/>
      <c r="MJ4" s="257"/>
      <c r="MK4" s="257"/>
      <c r="ML4" s="257"/>
      <c r="MM4" s="257"/>
      <c r="MN4" s="257"/>
      <c r="MO4" s="257"/>
      <c r="MP4" s="257"/>
      <c r="MQ4" s="257"/>
      <c r="MR4" s="257"/>
      <c r="MS4" s="257"/>
      <c r="MT4" s="257"/>
      <c r="MU4" s="257"/>
      <c r="MV4" s="257"/>
    </row>
    <row r="5" spans="1:360" s="17" customFormat="1" ht="129.94999999999999"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",LOOKUP(K5,$B$86:$B$92,$H$86:$H$92))</f>
        <v>I</v>
      </c>
      <c r="O5" s="47" t="s">
        <v>57</v>
      </c>
      <c r="P5" s="47" t="s">
        <v>56</v>
      </c>
      <c r="Q5" s="47" t="s">
        <v>154</v>
      </c>
      <c r="R5" s="380" t="s">
        <v>313</v>
      </c>
      <c r="S5" s="380"/>
      <c r="T5" s="414"/>
      <c r="U5" s="376" t="s">
        <v>313</v>
      </c>
      <c r="V5" s="354">
        <v>0</v>
      </c>
      <c r="W5" s="354">
        <v>1</v>
      </c>
      <c r="X5" s="354">
        <v>2</v>
      </c>
      <c r="Y5" s="354">
        <v>3</v>
      </c>
      <c r="Z5" s="354">
        <v>4</v>
      </c>
      <c r="AA5" s="354">
        <v>5</v>
      </c>
      <c r="AB5" s="354">
        <v>6</v>
      </c>
      <c r="AC5" s="593" t="s">
        <v>41</v>
      </c>
      <c r="AD5" s="897"/>
      <c r="AE5" s="897"/>
      <c r="AF5" s="897"/>
      <c r="AG5" s="897"/>
      <c r="AH5" s="899" t="s">
        <v>319</v>
      </c>
      <c r="AI5" s="46"/>
      <c r="AJ5" s="649" t="s">
        <v>145</v>
      </c>
      <c r="AK5" s="46"/>
      <c r="AL5" s="257"/>
      <c r="AM5" s="509">
        <f>IF(AD9=$AM$3,AM4," ")</f>
        <v>1</v>
      </c>
      <c r="AN5" s="509">
        <f>IF(AE9=$AM$3,AN4," ")</f>
        <v>2</v>
      </c>
      <c r="AO5" s="509">
        <f>IF(AF9=$AM$3,AO4," ")</f>
        <v>3</v>
      </c>
      <c r="AP5" s="509">
        <f>IF(AG9=$AM$3,AP4," ")</f>
        <v>4</v>
      </c>
      <c r="AQ5" s="509">
        <f>MIN(AM5:AP5)</f>
        <v>1</v>
      </c>
      <c r="AR5" s="578" t="str">
        <f>LOOKUP(AQ5,AV2:AY2,AV3:AY3)</f>
        <v>I</v>
      </c>
      <c r="AS5" s="257"/>
      <c r="AT5" s="257"/>
      <c r="AU5" s="257"/>
      <c r="AV5" s="356"/>
      <c r="AW5" s="257"/>
      <c r="AX5" s="257"/>
      <c r="AY5" s="257"/>
      <c r="AZ5" s="257"/>
      <c r="BA5" s="257"/>
      <c r="BB5" s="257"/>
      <c r="BC5" s="257"/>
      <c r="BD5" s="257"/>
      <c r="BE5" s="583">
        <v>1</v>
      </c>
      <c r="BF5" s="583">
        <v>2</v>
      </c>
      <c r="BG5" s="583">
        <v>3</v>
      </c>
      <c r="BH5" s="583">
        <v>4</v>
      </c>
      <c r="BI5" s="257"/>
      <c r="BJ5" s="257"/>
      <c r="BK5" s="29"/>
      <c r="BL5" s="380" t="s">
        <v>313</v>
      </c>
      <c r="BM5" s="373" t="s">
        <v>314</v>
      </c>
      <c r="BN5" s="508" t="s">
        <v>335</v>
      </c>
      <c r="BO5" s="257"/>
      <c r="BP5" s="510" t="s">
        <v>336</v>
      </c>
      <c r="BQ5" s="511" t="s">
        <v>337</v>
      </c>
      <c r="BR5" s="512" t="s">
        <v>338</v>
      </c>
      <c r="BS5" s="513" t="s">
        <v>339</v>
      </c>
      <c r="BT5" s="519" t="s">
        <v>340</v>
      </c>
      <c r="BU5" s="519" t="s">
        <v>341</v>
      </c>
      <c r="BV5" s="257"/>
      <c r="BW5" s="75" t="s">
        <v>130</v>
      </c>
      <c r="BX5" s="81" t="s">
        <v>157</v>
      </c>
      <c r="BY5" s="81" t="s">
        <v>157</v>
      </c>
      <c r="BZ5" s="84" t="s">
        <v>8</v>
      </c>
      <c r="CA5" s="84" t="s">
        <v>8</v>
      </c>
      <c r="CB5" s="87" t="s">
        <v>49</v>
      </c>
      <c r="CC5" s="87" t="s">
        <v>49</v>
      </c>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257"/>
      <c r="II5" s="257"/>
      <c r="IJ5" s="257"/>
      <c r="IK5" s="257"/>
      <c r="IL5" s="257"/>
      <c r="IM5" s="257"/>
      <c r="IN5" s="257"/>
      <c r="IO5" s="257"/>
      <c r="IP5" s="257"/>
      <c r="IQ5" s="257"/>
      <c r="IR5" s="257"/>
      <c r="IS5" s="257"/>
      <c r="IT5" s="257"/>
      <c r="IU5" s="257"/>
      <c r="IV5" s="257"/>
      <c r="IW5" s="257"/>
      <c r="IX5" s="257"/>
      <c r="IY5" s="257"/>
      <c r="IZ5" s="257"/>
      <c r="JA5" s="257"/>
      <c r="JB5" s="257"/>
      <c r="JC5" s="257"/>
      <c r="JD5" s="257"/>
      <c r="JE5" s="257"/>
      <c r="JF5" s="257"/>
      <c r="JG5" s="257"/>
      <c r="JH5" s="257"/>
      <c r="JI5" s="257"/>
      <c r="JJ5" s="257"/>
      <c r="JK5" s="257"/>
      <c r="JL5" s="257"/>
      <c r="JM5" s="257"/>
      <c r="JN5" s="257"/>
      <c r="JO5" s="257"/>
      <c r="JP5" s="257"/>
      <c r="JQ5" s="257"/>
      <c r="JR5" s="257"/>
      <c r="JS5" s="257"/>
      <c r="JT5" s="257"/>
      <c r="JU5" s="257"/>
      <c r="JV5" s="257"/>
      <c r="JW5" s="257"/>
      <c r="JX5" s="257"/>
      <c r="JY5" s="257"/>
      <c r="JZ5" s="257"/>
      <c r="KA5" s="257"/>
      <c r="KB5" s="257"/>
      <c r="KC5" s="257"/>
      <c r="KD5" s="257"/>
      <c r="KE5" s="257"/>
      <c r="KF5" s="257"/>
      <c r="KG5" s="257"/>
      <c r="KH5" s="257"/>
      <c r="KI5" s="257"/>
      <c r="KJ5" s="257"/>
      <c r="KK5" s="257"/>
      <c r="KL5" s="257"/>
      <c r="KM5" s="257"/>
      <c r="KN5" s="257"/>
      <c r="KO5" s="257"/>
      <c r="KP5" s="257"/>
      <c r="KQ5" s="257"/>
      <c r="KR5" s="257"/>
      <c r="KS5" s="257"/>
      <c r="KT5" s="257"/>
      <c r="KU5" s="257"/>
      <c r="KV5" s="257"/>
      <c r="KW5" s="257"/>
      <c r="KX5" s="257"/>
      <c r="KY5" s="257"/>
      <c r="KZ5" s="257"/>
      <c r="LA5" s="257"/>
      <c r="LB5" s="257"/>
      <c r="LC5" s="257"/>
      <c r="LD5" s="257"/>
      <c r="LE5" s="257"/>
      <c r="LF5" s="257"/>
      <c r="LG5" s="257"/>
      <c r="LH5" s="257"/>
      <c r="LI5" s="257"/>
      <c r="LJ5" s="257"/>
      <c r="LK5" s="257"/>
      <c r="LL5" s="257"/>
      <c r="LM5" s="257"/>
      <c r="LN5" s="257"/>
      <c r="LO5" s="257"/>
      <c r="LP5" s="257"/>
      <c r="LQ5" s="257"/>
      <c r="LR5" s="257"/>
      <c r="LS5" s="257"/>
      <c r="LT5" s="257"/>
      <c r="LU5" s="257"/>
      <c r="LV5" s="257"/>
      <c r="LW5" s="257"/>
      <c r="LX5" s="257"/>
      <c r="LY5" s="257"/>
      <c r="LZ5" s="257"/>
      <c r="MA5" s="257"/>
      <c r="MB5" s="257"/>
      <c r="MC5" s="257"/>
      <c r="MD5" s="257"/>
      <c r="ME5" s="257"/>
      <c r="MF5" s="257"/>
      <c r="MG5" s="257"/>
      <c r="MH5" s="257"/>
      <c r="MI5" s="257"/>
      <c r="MJ5" s="257"/>
      <c r="MK5" s="257"/>
      <c r="ML5" s="257"/>
      <c r="MM5" s="257"/>
      <c r="MN5" s="257"/>
      <c r="MO5" s="257"/>
      <c r="MP5" s="257"/>
      <c r="MQ5" s="257"/>
      <c r="MR5" s="257"/>
      <c r="MS5" s="257"/>
      <c r="MT5" s="257"/>
      <c r="MU5" s="257"/>
      <c r="MV5" s="257"/>
    </row>
    <row r="6" spans="1:360" ht="24.95" customHeight="1" x14ac:dyDescent="0.25">
      <c r="A6" s="41"/>
      <c r="B6" s="858" t="s">
        <v>124</v>
      </c>
      <c r="C6" s="859"/>
      <c r="D6" s="629" t="s">
        <v>267</v>
      </c>
      <c r="E6" s="48"/>
      <c r="F6" s="48"/>
      <c r="G6" s="90"/>
      <c r="H6" s="49" t="b">
        <f>IF(E6=" "," ",IF(E6=$E$86,$B$86,IF(E6=$E$87,$B$87,IF(E6=$E$88,$B$88,IF(E6=$E$89,$B$89)))))</f>
        <v>0</v>
      </c>
      <c r="I6" s="49" t="b">
        <f>IF(F6=" "," ",IF(F6=$F$86,$B$86,IF(F6=$F$87,$B$87,IF(F6=$F$88,$B$88,IF(F6=$F$89,$B$89)))))</f>
        <v>0</v>
      </c>
      <c r="J6" s="49">
        <f>IF(OR(H6=" ",I6=" ")," ",H6+I6)</f>
        <v>0</v>
      </c>
      <c r="K6" s="91"/>
      <c r="L6" s="47" t="str">
        <f>IF(OR(E6=" ",F6=" ")," ",LOOKUP(J6,$B$86:$B$92,$H$86:$H$92))</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59">
        <f>MAX(V6:AB6)</f>
        <v>0</v>
      </c>
      <c r="AD6" s="897"/>
      <c r="AE6" s="897"/>
      <c r="AF6" s="897"/>
      <c r="AG6" s="897"/>
      <c r="AH6" s="900"/>
      <c r="AI6" s="446"/>
      <c r="AJ6" s="650" t="str">
        <f t="shared" ref="AJ6:AJ7" si="2">LOOKUP(AC6,$V$5:$AB$5,$V$4:$AB$4)</f>
        <v>Insignificant</v>
      </c>
      <c r="AK6" s="41"/>
      <c r="AL6" s="257"/>
      <c r="AM6" s="509">
        <f>$AQ$5</f>
        <v>1</v>
      </c>
      <c r="AN6" s="257"/>
      <c r="AO6" s="257"/>
      <c r="AP6" s="257"/>
      <c r="AQ6" s="257"/>
      <c r="AR6" s="257"/>
      <c r="AS6" s="29"/>
      <c r="AT6" s="29"/>
      <c r="AU6" s="29"/>
      <c r="AV6" s="358"/>
      <c r="AW6" s="257"/>
      <c r="AX6" s="257"/>
      <c r="AY6" s="257"/>
      <c r="AZ6" s="257"/>
      <c r="BA6" s="257"/>
      <c r="BB6" s="257"/>
      <c r="BC6" s="257"/>
      <c r="BD6" s="29"/>
      <c r="BE6" s="583">
        <v>3</v>
      </c>
      <c r="BF6" s="583">
        <v>2</v>
      </c>
      <c r="BG6" s="583">
        <v>1</v>
      </c>
      <c r="BH6" s="583">
        <v>0</v>
      </c>
      <c r="BI6" s="29"/>
      <c r="BJ6" s="29"/>
      <c r="BK6" s="509"/>
      <c r="BL6" s="509">
        <f>R6</f>
        <v>0</v>
      </c>
      <c r="BM6" s="509">
        <f>LOOKUP(AM6,BE$5:BH$5,BE$6:BH$6)</f>
        <v>3</v>
      </c>
      <c r="BN6" s="509">
        <f>BL6+BM6</f>
        <v>3</v>
      </c>
      <c r="BO6" s="29"/>
      <c r="BP6" s="518" t="str">
        <f>IF($BL6=BP$4,BP$4," ")</f>
        <v xml:space="preserve"> </v>
      </c>
      <c r="BQ6" s="518" t="str">
        <f t="shared" ref="BQ6:BS9" si="3">IF($BL6=BQ$4,BQ$4," ")</f>
        <v xml:space="preserve"> </v>
      </c>
      <c r="BR6" s="518" t="str">
        <f t="shared" si="3"/>
        <v xml:space="preserve"> </v>
      </c>
      <c r="BS6" s="518">
        <f t="shared" si="3"/>
        <v>0</v>
      </c>
      <c r="BT6" s="520">
        <f>MAX(BP6:BS6)</f>
        <v>0</v>
      </c>
      <c r="BU6" s="520">
        <f>IF(BT6&lt;3,BT6,BN6)</f>
        <v>0</v>
      </c>
      <c r="BV6" s="29"/>
      <c r="BW6" s="518">
        <f t="shared" ref="BW6:CC8" si="4">IF($BU6=BW$11,BW$11," ")</f>
        <v>0</v>
      </c>
      <c r="BX6" s="518" t="str">
        <f t="shared" si="4"/>
        <v xml:space="preserve"> </v>
      </c>
      <c r="BY6" s="518" t="str">
        <f t="shared" si="4"/>
        <v xml:space="preserve"> </v>
      </c>
      <c r="BZ6" s="518" t="str">
        <f t="shared" si="4"/>
        <v xml:space="preserve"> </v>
      </c>
      <c r="CA6" s="518" t="str">
        <f t="shared" si="4"/>
        <v xml:space="preserve"> </v>
      </c>
      <c r="CB6" s="518" t="str">
        <f t="shared" si="4"/>
        <v xml:space="preserve"> </v>
      </c>
      <c r="CC6" s="518" t="str">
        <f t="shared" si="4"/>
        <v xml:space="preserve"> </v>
      </c>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row>
    <row r="7" spans="1:360" ht="24.95" customHeight="1" x14ac:dyDescent="0.5">
      <c r="A7" s="41"/>
      <c r="B7" s="858"/>
      <c r="C7" s="859"/>
      <c r="D7" s="630" t="s">
        <v>128</v>
      </c>
      <c r="E7" s="48"/>
      <c r="F7" s="48"/>
      <c r="G7" s="90"/>
      <c r="H7" s="49" t="b">
        <f>IF(E7=" "," ",IF(E7=$E$86,$B$86,IF(E7=$E$87,$B$87,IF(E7=$E$88,$B$88,IF(E7=$E$89,$B$89)))))</f>
        <v>0</v>
      </c>
      <c r="I7" s="49" t="b">
        <f>IF(F7=" "," ",IF(F7=$F$86,$B$86,IF(F7=$F$87,$B$87,IF(F7=$F$88,$B$88,IF(F7=$F$89,$B$89)))))</f>
        <v>0</v>
      </c>
      <c r="J7" s="49">
        <f>IF(OR(H7=" ",I7=" ")," ",H7+I7)</f>
        <v>0</v>
      </c>
      <c r="K7" s="91"/>
      <c r="L7" s="47" t="str">
        <f>IF(OR(E7=" ",F7=" ")," ",LOOKUP(J7,$B$86:$B$92,$H$86:$H$92))</f>
        <v>I</v>
      </c>
      <c r="M7" s="90"/>
      <c r="N7" s="378">
        <f>IF($L7=N$5,0," ")</f>
        <v>0</v>
      </c>
      <c r="O7" s="378" t="str">
        <f>IF($L7=O$5,1," ")</f>
        <v xml:space="preserve"> </v>
      </c>
      <c r="P7" s="378" t="str">
        <f>IF($L7=P$5,2," ")</f>
        <v xml:space="preserve"> </v>
      </c>
      <c r="Q7" s="379" t="str">
        <f>IF($L7=Q$5,3," ")</f>
        <v xml:space="preserve"> </v>
      </c>
      <c r="R7" s="378">
        <f t="shared" ref="R7:R8" si="5">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59">
        <f t="shared" ref="AC7:AC9" si="6">MAX(V7:AB7)</f>
        <v>0</v>
      </c>
      <c r="AD7" s="897"/>
      <c r="AE7" s="897"/>
      <c r="AF7" s="897"/>
      <c r="AG7" s="897"/>
      <c r="AH7" s="901"/>
      <c r="AI7" s="446"/>
      <c r="AJ7" s="650" t="str">
        <f t="shared" si="2"/>
        <v>Insignificant</v>
      </c>
      <c r="AK7" s="41"/>
      <c r="AL7" s="257"/>
      <c r="AM7" s="509">
        <f>$AQ$5</f>
        <v>1</v>
      </c>
      <c r="AN7" s="257"/>
      <c r="AO7" s="257"/>
      <c r="AP7" s="257"/>
      <c r="AQ7" s="257"/>
      <c r="AR7" s="257"/>
      <c r="AS7" s="359"/>
      <c r="AT7" s="359"/>
      <c r="AU7" s="359"/>
      <c r="AV7" s="360"/>
      <c r="AW7" s="257"/>
      <c r="AX7" s="257"/>
      <c r="AY7" s="257"/>
      <c r="AZ7" s="257"/>
      <c r="BA7" s="257"/>
      <c r="BB7" s="257"/>
      <c r="BC7" s="257"/>
      <c r="BD7" s="29"/>
      <c r="BE7" s="584"/>
      <c r="BF7" s="584"/>
      <c r="BG7" s="584"/>
      <c r="BH7" s="584"/>
      <c r="BI7" s="29"/>
      <c r="BJ7" s="29"/>
      <c r="BK7" s="509"/>
      <c r="BL7" s="509">
        <f t="shared" ref="BL7:BL8" si="7">R7</f>
        <v>0</v>
      </c>
      <c r="BM7" s="509">
        <f t="shared" ref="BM7:BM9" si="8">LOOKUP(AM7,BE$5:BH$5,BE$6:BH$6)</f>
        <v>3</v>
      </c>
      <c r="BN7" s="509">
        <f t="shared" ref="BN7:BN8" si="9">BL7+BM7</f>
        <v>3</v>
      </c>
      <c r="BO7" s="29"/>
      <c r="BP7" s="518" t="str">
        <f t="shared" ref="BP7:BP9" si="10">IF($BL7=BP$4,BP$4," ")</f>
        <v xml:space="preserve"> </v>
      </c>
      <c r="BQ7" s="518" t="str">
        <f t="shared" si="3"/>
        <v xml:space="preserve"> </v>
      </c>
      <c r="BR7" s="518" t="str">
        <f t="shared" si="3"/>
        <v xml:space="preserve"> </v>
      </c>
      <c r="BS7" s="518">
        <f t="shared" si="3"/>
        <v>0</v>
      </c>
      <c r="BT7" s="520">
        <f t="shared" ref="BT7:BT8" si="11">MAX(BP7:BS7)</f>
        <v>0</v>
      </c>
      <c r="BU7" s="520">
        <f t="shared" ref="BU7:BU8" si="12">IF(BT7&lt;3,BT7,BN7)</f>
        <v>0</v>
      </c>
      <c r="BV7" s="29"/>
      <c r="BW7" s="518">
        <f t="shared" si="4"/>
        <v>0</v>
      </c>
      <c r="BX7" s="518" t="str">
        <f t="shared" si="4"/>
        <v xml:space="preserve"> </v>
      </c>
      <c r="BY7" s="518" t="str">
        <f t="shared" si="4"/>
        <v xml:space="preserve"> </v>
      </c>
      <c r="BZ7" s="518" t="str">
        <f t="shared" si="4"/>
        <v xml:space="preserve"> </v>
      </c>
      <c r="CA7" s="518" t="str">
        <f t="shared" si="4"/>
        <v xml:space="preserve"> </v>
      </c>
      <c r="CB7" s="518" t="str">
        <f t="shared" si="4"/>
        <v xml:space="preserve"> </v>
      </c>
      <c r="CC7" s="518" t="str">
        <f t="shared" si="4"/>
        <v xml:space="preserve"> </v>
      </c>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row>
    <row r="8" spans="1:360" ht="24.95" customHeight="1" thickBot="1" x14ac:dyDescent="0.55000000000000004">
      <c r="A8" s="41"/>
      <c r="B8" s="858"/>
      <c r="C8" s="859"/>
      <c r="D8" s="630" t="s">
        <v>131</v>
      </c>
      <c r="E8" s="48"/>
      <c r="F8" s="48"/>
      <c r="G8" s="90"/>
      <c r="H8" s="49" t="b">
        <f>IF(E8=" "," ",IF(E8=$E$86,$B$86,IF(E8=$E$87,$B$87,IF(E8=$E$88,$B$88,IF(E8=$E$89,$B$89)))))</f>
        <v>0</v>
      </c>
      <c r="I8" s="49" t="b">
        <f>IF(F8=" "," ",IF(F8=$F$86,$B$86,IF(F8=$F$87,$B$87,IF(F8=$F$88,$B$88,IF(F8=$F$89,$B$89)))))</f>
        <v>0</v>
      </c>
      <c r="J8" s="49">
        <f>IF(OR(H8=" ",I8=" ")," ",H8+I8)</f>
        <v>0</v>
      </c>
      <c r="K8" s="91"/>
      <c r="L8" s="47" t="str">
        <f>IF(OR(E8=" ",F8=" ")," ",LOOKUP(J8,$B$86:$B$92,$H$86:$H$92))</f>
        <v>I</v>
      </c>
      <c r="M8" s="90"/>
      <c r="N8" s="378">
        <f>IF($L8=N$5,0," ")</f>
        <v>0</v>
      </c>
      <c r="O8" s="378" t="str">
        <f>IF($L8=O$5,1," ")</f>
        <v xml:space="preserve"> </v>
      </c>
      <c r="P8" s="378" t="str">
        <f>IF($L8=P$5,2," ")</f>
        <v xml:space="preserve"> </v>
      </c>
      <c r="Q8" s="379" t="str">
        <f>IF($L8=Q$5,3," ")</f>
        <v xml:space="preserve"> </v>
      </c>
      <c r="R8" s="378">
        <f t="shared" si="5"/>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59">
        <f t="shared" si="6"/>
        <v>0</v>
      </c>
      <c r="AD8" s="898"/>
      <c r="AE8" s="898"/>
      <c r="AF8" s="898"/>
      <c r="AG8" s="898"/>
      <c r="AH8" s="902" t="str">
        <f>AR5</f>
        <v>I</v>
      </c>
      <c r="AI8" s="446"/>
      <c r="AJ8" s="650" t="str">
        <f>LOOKUP(AC8,$V$5:$AB$5,$V$4:$AB$4)</f>
        <v>Insignificant</v>
      </c>
      <c r="AK8" s="41"/>
      <c r="AL8" s="257"/>
      <c r="AM8" s="509">
        <f>$AQ$5</f>
        <v>1</v>
      </c>
      <c r="AN8" s="257"/>
      <c r="AO8" s="257"/>
      <c r="AP8" s="257"/>
      <c r="AQ8" s="257"/>
      <c r="AR8" s="257"/>
      <c r="AS8" s="359"/>
      <c r="AT8" s="359"/>
      <c r="AU8" s="359"/>
      <c r="AV8" s="360"/>
      <c r="AW8" s="360"/>
      <c r="AX8" s="360"/>
      <c r="AY8" s="360"/>
      <c r="AZ8" s="360"/>
      <c r="BA8" s="257"/>
      <c r="BB8" s="257"/>
      <c r="BC8" s="257"/>
      <c r="BD8" s="358" t="s">
        <v>153</v>
      </c>
      <c r="BE8" s="358" t="s">
        <v>158</v>
      </c>
      <c r="BF8" s="358" t="s">
        <v>159</v>
      </c>
      <c r="BG8" s="358" t="s">
        <v>160</v>
      </c>
      <c r="BH8" s="815" t="s">
        <v>314</v>
      </c>
      <c r="BI8" s="29"/>
      <c r="BJ8" s="29"/>
      <c r="BK8" s="509"/>
      <c r="BL8" s="509">
        <f t="shared" si="7"/>
        <v>0</v>
      </c>
      <c r="BM8" s="509">
        <f t="shared" si="8"/>
        <v>3</v>
      </c>
      <c r="BN8" s="509">
        <f t="shared" si="9"/>
        <v>3</v>
      </c>
      <c r="BO8" s="29"/>
      <c r="BP8" s="518" t="str">
        <f t="shared" si="10"/>
        <v xml:space="preserve"> </v>
      </c>
      <c r="BQ8" s="518" t="str">
        <f t="shared" si="3"/>
        <v xml:space="preserve"> </v>
      </c>
      <c r="BR8" s="518" t="str">
        <f t="shared" si="3"/>
        <v xml:space="preserve"> </v>
      </c>
      <c r="BS8" s="518">
        <f t="shared" si="3"/>
        <v>0</v>
      </c>
      <c r="BT8" s="520">
        <f t="shared" si="11"/>
        <v>0</v>
      </c>
      <c r="BU8" s="520">
        <f t="shared" si="12"/>
        <v>0</v>
      </c>
      <c r="BV8" s="29"/>
      <c r="BW8" s="518">
        <f t="shared" si="4"/>
        <v>0</v>
      </c>
      <c r="BX8" s="518" t="str">
        <f t="shared" si="4"/>
        <v xml:space="preserve"> </v>
      </c>
      <c r="BY8" s="518" t="str">
        <f t="shared" si="4"/>
        <v xml:space="preserve"> </v>
      </c>
      <c r="BZ8" s="518" t="str">
        <f t="shared" si="4"/>
        <v xml:space="preserve"> </v>
      </c>
      <c r="CA8" s="518" t="str">
        <f t="shared" si="4"/>
        <v xml:space="preserve"> </v>
      </c>
      <c r="CB8" s="518" t="str">
        <f t="shared" si="4"/>
        <v xml:space="preserve"> </v>
      </c>
      <c r="CC8" s="518" t="str">
        <f t="shared" si="4"/>
        <v xml:space="preserve"> </v>
      </c>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row>
    <row r="9" spans="1:360" ht="24.95" customHeight="1" thickBot="1" x14ac:dyDescent="0.55000000000000004">
      <c r="A9" s="41"/>
      <c r="B9" s="860"/>
      <c r="C9" s="861"/>
      <c r="D9" s="654" t="s">
        <v>312</v>
      </c>
      <c r="E9" s="461"/>
      <c r="F9" s="461"/>
      <c r="G9" s="462"/>
      <c r="H9" s="463"/>
      <c r="I9" s="463"/>
      <c r="J9" s="463">
        <f>MAX(J6:J8)</f>
        <v>0</v>
      </c>
      <c r="K9" s="464"/>
      <c r="L9" s="465" t="str">
        <f>IF(OR(E9=" ",F9=" ")," ",LOOKUP(J9,$B$86:$B$92,$H$86:$H$92))</f>
        <v>I</v>
      </c>
      <c r="M9" s="462"/>
      <c r="N9" s="464"/>
      <c r="O9" s="464"/>
      <c r="P9" s="464"/>
      <c r="Q9" s="464"/>
      <c r="R9" s="466">
        <f>MAX(R6:R8)</f>
        <v>0</v>
      </c>
      <c r="S9" s="467" t="str">
        <f>LOOKUP(J9,$B$86:$B$92,$D$86:$D$92)</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6"/>
        <v>0</v>
      </c>
      <c r="AD9" s="647" t="s">
        <v>5</v>
      </c>
      <c r="AE9" s="648" t="s">
        <v>5</v>
      </c>
      <c r="AF9" s="648" t="s">
        <v>5</v>
      </c>
      <c r="AG9" s="648" t="s">
        <v>5</v>
      </c>
      <c r="AH9" s="903"/>
      <c r="AI9" s="475"/>
      <c r="AJ9" s="650" t="str">
        <f>LOOKUP(AC9,$V$5:$AB$5,$V$4:$AB$4)</f>
        <v>Insignificant</v>
      </c>
      <c r="AK9" s="41"/>
      <c r="AL9" s="257"/>
      <c r="AM9" s="509">
        <f>$AQ$5</f>
        <v>1</v>
      </c>
      <c r="AN9" s="257"/>
      <c r="AO9" s="257"/>
      <c r="AP9" s="257"/>
      <c r="AQ9" s="257"/>
      <c r="AR9" s="257"/>
      <c r="AS9" s="359"/>
      <c r="AT9" s="359"/>
      <c r="AU9" s="359"/>
      <c r="AV9" s="361" t="s">
        <v>343</v>
      </c>
      <c r="AW9" s="362" t="s">
        <v>302</v>
      </c>
      <c r="AX9" s="362" t="s">
        <v>303</v>
      </c>
      <c r="AY9" s="362" t="s">
        <v>304</v>
      </c>
      <c r="AZ9" s="29"/>
      <c r="BA9" s="257"/>
      <c r="BB9" s="257"/>
      <c r="BC9" s="257"/>
      <c r="BD9" s="360">
        <v>3</v>
      </c>
      <c r="BE9" s="360">
        <v>2</v>
      </c>
      <c r="BF9" s="360">
        <v>1</v>
      </c>
      <c r="BG9" s="360">
        <v>0</v>
      </c>
      <c r="BH9" s="815"/>
      <c r="BI9" s="29"/>
      <c r="BJ9" s="29"/>
      <c r="BK9" s="509"/>
      <c r="BL9" s="509">
        <f>R9</f>
        <v>0</v>
      </c>
      <c r="BM9" s="509">
        <f t="shared" si="8"/>
        <v>3</v>
      </c>
      <c r="BN9" s="509">
        <f>U9</f>
        <v>0</v>
      </c>
      <c r="BO9" s="29"/>
      <c r="BP9" s="518" t="str">
        <f t="shared" si="10"/>
        <v xml:space="preserve"> </v>
      </c>
      <c r="BQ9" s="518" t="str">
        <f t="shared" si="3"/>
        <v xml:space="preserve"> </v>
      </c>
      <c r="BR9" s="518" t="str">
        <f t="shared" si="3"/>
        <v xml:space="preserve"> </v>
      </c>
      <c r="BS9" s="518">
        <f t="shared" si="3"/>
        <v>0</v>
      </c>
      <c r="BT9" s="29"/>
      <c r="BU9" s="527">
        <f>MAX(BU6:BU8)</f>
        <v>0</v>
      </c>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row>
    <row r="10" spans="1:360" s="28" customFormat="1" ht="10.15" customHeight="1" thickTop="1" x14ac:dyDescent="0.25">
      <c r="A10" s="41"/>
      <c r="B10" s="843" t="s">
        <v>321</v>
      </c>
      <c r="C10" s="843"/>
      <c r="D10" s="844"/>
      <c r="E10" s="848" t="s">
        <v>117</v>
      </c>
      <c r="F10" s="848" t="s">
        <v>118</v>
      </c>
      <c r="G10" s="44"/>
      <c r="H10" s="424"/>
      <c r="I10" s="424"/>
      <c r="J10" s="424"/>
      <c r="K10" s="43"/>
      <c r="L10" s="424"/>
      <c r="M10" s="43"/>
      <c r="N10" s="424"/>
      <c r="O10" s="424"/>
      <c r="P10" s="424"/>
      <c r="Q10" s="424"/>
      <c r="R10" s="424"/>
      <c r="S10" s="424"/>
      <c r="T10" s="424"/>
      <c r="U10" s="424"/>
      <c r="V10" s="424"/>
      <c r="W10" s="424"/>
      <c r="X10" s="424"/>
      <c r="Y10" s="424"/>
      <c r="Z10" s="424"/>
      <c r="AA10" s="424"/>
      <c r="AB10" s="424"/>
      <c r="AC10" s="424"/>
      <c r="AD10" s="585"/>
      <c r="AE10" s="585"/>
      <c r="AF10" s="585"/>
      <c r="AG10" s="585"/>
      <c r="AH10" s="813" t="s">
        <v>325</v>
      </c>
      <c r="AI10" s="41"/>
      <c r="AJ10" s="424"/>
      <c r="AK10" s="41"/>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row>
    <row r="11" spans="1:360" s="28" customFormat="1" ht="10.15"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591"/>
      <c r="AE11" s="585"/>
      <c r="AF11" s="585"/>
      <c r="AG11" s="585"/>
      <c r="AH11" s="895"/>
      <c r="AI11" s="41"/>
      <c r="AJ11" s="843" t="s">
        <v>145</v>
      </c>
      <c r="AK11" s="41"/>
      <c r="AL11" s="29"/>
      <c r="AM11" s="29"/>
      <c r="AN11" s="29"/>
      <c r="AO11" s="29"/>
      <c r="AP11" s="29"/>
      <c r="AQ11" s="29"/>
      <c r="AR11" s="29"/>
      <c r="AS11" s="522"/>
      <c r="AT11" s="522"/>
      <c r="AU11" s="29"/>
      <c r="AV11" s="29"/>
      <c r="AW11" s="29"/>
      <c r="AX11" s="29"/>
      <c r="AY11" s="29"/>
      <c r="AZ11" s="29"/>
      <c r="BA11" s="29"/>
      <c r="BB11" s="29"/>
      <c r="BC11" s="29"/>
      <c r="BD11" s="29"/>
      <c r="BE11" s="29"/>
      <c r="BF11" s="29"/>
      <c r="BG11" s="29"/>
      <c r="BH11" s="29"/>
      <c r="BI11" s="29"/>
      <c r="BJ11" s="29"/>
      <c r="BK11" s="29"/>
      <c r="BL11" s="29"/>
      <c r="BM11" s="29"/>
      <c r="BN11" s="29"/>
      <c r="BO11" s="29"/>
      <c r="BP11" s="514">
        <v>3</v>
      </c>
      <c r="BQ11" s="515">
        <v>2</v>
      </c>
      <c r="BR11" s="516">
        <v>1</v>
      </c>
      <c r="BS11" s="517">
        <v>0</v>
      </c>
      <c r="BT11" s="29"/>
      <c r="BU11" s="29"/>
      <c r="BV11" s="29"/>
      <c r="BW11" s="517">
        <v>0</v>
      </c>
      <c r="BX11" s="517">
        <v>1</v>
      </c>
      <c r="BY11" s="517">
        <v>2</v>
      </c>
      <c r="BZ11" s="517">
        <v>3</v>
      </c>
      <c r="CA11" s="517">
        <v>4</v>
      </c>
      <c r="CB11" s="517">
        <v>5</v>
      </c>
      <c r="CC11" s="517">
        <v>6</v>
      </c>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row>
    <row r="12" spans="1:360" s="17" customFormat="1" ht="135" customHeight="1" x14ac:dyDescent="0.25">
      <c r="A12" s="46"/>
      <c r="B12" s="845"/>
      <c r="C12" s="845"/>
      <c r="D12" s="846"/>
      <c r="E12" s="849"/>
      <c r="F12" s="849"/>
      <c r="G12" s="44"/>
      <c r="H12" s="418" t="s">
        <v>121</v>
      </c>
      <c r="I12" s="418" t="s">
        <v>122</v>
      </c>
      <c r="J12" s="418" t="s">
        <v>123</v>
      </c>
      <c r="K12" s="43"/>
      <c r="L12" s="876"/>
      <c r="M12" s="44"/>
      <c r="N12" s="423" t="str">
        <f>IF(OR(F10=" ",G12=" ")," ",LOOKUP(K12,$B$86:$B$92,$H$86:$H$92))</f>
        <v>I</v>
      </c>
      <c r="O12" s="423" t="s">
        <v>57</v>
      </c>
      <c r="P12" s="423" t="s">
        <v>56</v>
      </c>
      <c r="Q12" s="423" t="s">
        <v>154</v>
      </c>
      <c r="R12" s="380" t="s">
        <v>313</v>
      </c>
      <c r="S12" s="380"/>
      <c r="T12" s="420"/>
      <c r="U12" s="380" t="s">
        <v>313</v>
      </c>
      <c r="V12" s="424"/>
      <c r="W12" s="424"/>
      <c r="X12" s="373" t="s">
        <v>181</v>
      </c>
      <c r="Y12" s="80" t="s">
        <v>153</v>
      </c>
      <c r="Z12" s="80" t="s">
        <v>158</v>
      </c>
      <c r="AA12" s="80" t="s">
        <v>159</v>
      </c>
      <c r="AB12" s="80" t="s">
        <v>160</v>
      </c>
      <c r="AC12" s="590" t="s">
        <v>334</v>
      </c>
      <c r="AD12" s="592"/>
      <c r="AE12" s="586"/>
      <c r="AF12" s="586"/>
      <c r="AG12" s="586"/>
      <c r="AH12" s="895"/>
      <c r="AI12" s="46"/>
      <c r="AJ12" s="845"/>
      <c r="AK12" s="46"/>
      <c r="AL12" s="257"/>
      <c r="AM12" s="257"/>
      <c r="AN12" s="257"/>
      <c r="AO12" s="257"/>
      <c r="AP12" s="257"/>
      <c r="AQ12" s="363"/>
      <c r="AR12" s="363"/>
      <c r="AS12" s="363"/>
      <c r="AT12" s="363"/>
      <c r="AU12" s="363"/>
      <c r="AV12" s="363"/>
      <c r="AW12" s="363"/>
      <c r="AX12" s="363"/>
      <c r="AY12" s="363"/>
      <c r="AZ12" s="363"/>
      <c r="BA12" s="363"/>
      <c r="BB12" s="363"/>
      <c r="BC12" s="363"/>
      <c r="BD12" s="363"/>
      <c r="BE12" s="257"/>
      <c r="BF12" s="257"/>
      <c r="BG12" s="257"/>
      <c r="BH12" s="257"/>
      <c r="BI12" s="257"/>
      <c r="BJ12" s="257"/>
      <c r="BK12" s="508"/>
      <c r="BL12" s="380" t="s">
        <v>313</v>
      </c>
      <c r="BM12" s="373" t="s">
        <v>181</v>
      </c>
      <c r="BN12" s="508" t="s">
        <v>335</v>
      </c>
      <c r="BO12" s="257"/>
      <c r="BP12" s="510" t="s">
        <v>336</v>
      </c>
      <c r="BQ12" s="511" t="s">
        <v>337</v>
      </c>
      <c r="BR12" s="512" t="s">
        <v>338</v>
      </c>
      <c r="BS12" s="513" t="s">
        <v>339</v>
      </c>
      <c r="BT12" s="519" t="s">
        <v>340</v>
      </c>
      <c r="BU12" s="519" t="s">
        <v>341</v>
      </c>
      <c r="BV12" s="257"/>
      <c r="BW12" s="75" t="s">
        <v>130</v>
      </c>
      <c r="BX12" s="81" t="s">
        <v>157</v>
      </c>
      <c r="BY12" s="81" t="s">
        <v>157</v>
      </c>
      <c r="BZ12" s="84" t="s">
        <v>8</v>
      </c>
      <c r="CA12" s="84" t="s">
        <v>8</v>
      </c>
      <c r="CB12" s="87" t="s">
        <v>49</v>
      </c>
      <c r="CC12" s="87" t="s">
        <v>49</v>
      </c>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c r="GL12" s="257"/>
      <c r="GM12" s="257"/>
      <c r="GN12" s="257"/>
      <c r="GO12" s="257"/>
      <c r="GP12" s="257"/>
      <c r="GQ12" s="257"/>
      <c r="GR12" s="257"/>
      <c r="GS12" s="257"/>
      <c r="GT12" s="257"/>
      <c r="GU12" s="257"/>
      <c r="GV12" s="257"/>
      <c r="GW12" s="257"/>
      <c r="GX12" s="257"/>
      <c r="GY12" s="257"/>
      <c r="GZ12" s="257"/>
      <c r="HA12" s="257"/>
      <c r="HB12" s="257"/>
      <c r="HC12" s="257"/>
      <c r="HD12" s="257"/>
      <c r="HE12" s="257"/>
      <c r="HF12" s="257"/>
      <c r="HG12" s="257"/>
      <c r="HH12" s="257"/>
      <c r="HI12" s="257"/>
      <c r="HJ12" s="257"/>
      <c r="HK12" s="257"/>
      <c r="HL12" s="257"/>
      <c r="HM12" s="257"/>
      <c r="HN12" s="257"/>
      <c r="HO12" s="257"/>
      <c r="HP12" s="257"/>
      <c r="HQ12" s="257"/>
      <c r="HR12" s="257"/>
      <c r="HS12" s="257"/>
      <c r="HT12" s="257"/>
      <c r="HU12" s="257"/>
      <c r="HV12" s="257"/>
      <c r="HW12" s="257"/>
      <c r="HX12" s="257"/>
      <c r="HY12" s="257"/>
      <c r="HZ12" s="257"/>
      <c r="IA12" s="257"/>
      <c r="IB12" s="257"/>
      <c r="IC12" s="257"/>
      <c r="ID12" s="257"/>
      <c r="IE12" s="257"/>
      <c r="IF12" s="257"/>
      <c r="IG12" s="257"/>
      <c r="IH12" s="257"/>
      <c r="II12" s="257"/>
      <c r="IJ12" s="257"/>
      <c r="IK12" s="257"/>
      <c r="IL12" s="257"/>
      <c r="IM12" s="257"/>
      <c r="IN12" s="257"/>
      <c r="IO12" s="257"/>
      <c r="IP12" s="257"/>
      <c r="IQ12" s="257"/>
      <c r="IR12" s="257"/>
      <c r="IS12" s="257"/>
      <c r="IT12" s="257"/>
      <c r="IU12" s="257"/>
      <c r="IV12" s="257"/>
      <c r="IW12" s="257"/>
      <c r="IX12" s="257"/>
      <c r="IY12" s="257"/>
      <c r="IZ12" s="257"/>
      <c r="JA12" s="257"/>
      <c r="JB12" s="257"/>
      <c r="JC12" s="257"/>
      <c r="JD12" s="257"/>
      <c r="JE12" s="257"/>
      <c r="JF12" s="257"/>
      <c r="JG12" s="257"/>
      <c r="JH12" s="257"/>
      <c r="JI12" s="257"/>
      <c r="JJ12" s="257"/>
      <c r="JK12" s="257"/>
      <c r="JL12" s="257"/>
      <c r="JM12" s="257"/>
      <c r="JN12" s="257"/>
      <c r="JO12" s="257"/>
      <c r="JP12" s="257"/>
      <c r="JQ12" s="257"/>
      <c r="JR12" s="257"/>
      <c r="JS12" s="257"/>
      <c r="JT12" s="257"/>
      <c r="JU12" s="257"/>
      <c r="JV12" s="257"/>
      <c r="JW12" s="257"/>
      <c r="JX12" s="257"/>
      <c r="JY12" s="257"/>
      <c r="JZ12" s="257"/>
      <c r="KA12" s="257"/>
      <c r="KB12" s="257"/>
      <c r="KC12" s="257"/>
      <c r="KD12" s="257"/>
      <c r="KE12" s="257"/>
      <c r="KF12" s="257"/>
      <c r="KG12" s="257"/>
      <c r="KH12" s="257"/>
      <c r="KI12" s="257"/>
      <c r="KJ12" s="257"/>
      <c r="KK12" s="257"/>
      <c r="KL12" s="257"/>
      <c r="KM12" s="257"/>
      <c r="KN12" s="257"/>
      <c r="KO12" s="257"/>
      <c r="KP12" s="257"/>
      <c r="KQ12" s="257"/>
      <c r="KR12" s="257"/>
      <c r="KS12" s="257"/>
      <c r="KT12" s="257"/>
      <c r="KU12" s="257"/>
      <c r="KV12" s="257"/>
      <c r="KW12" s="257"/>
      <c r="KX12" s="257"/>
      <c r="KY12" s="257"/>
      <c r="KZ12" s="257"/>
      <c r="LA12" s="257"/>
      <c r="LB12" s="257"/>
      <c r="LC12" s="257"/>
      <c r="LD12" s="257"/>
      <c r="LE12" s="257"/>
      <c r="LF12" s="257"/>
      <c r="LG12" s="257"/>
      <c r="LH12" s="257"/>
      <c r="LI12" s="257"/>
      <c r="LJ12" s="257"/>
      <c r="LK12" s="257"/>
      <c r="LL12" s="257"/>
      <c r="LM12" s="257"/>
      <c r="LN12" s="257"/>
      <c r="LO12" s="257"/>
      <c r="LP12" s="257"/>
      <c r="LQ12" s="257"/>
      <c r="LR12" s="257"/>
      <c r="LS12" s="257"/>
      <c r="LT12" s="257"/>
      <c r="LU12" s="257"/>
      <c r="LV12" s="257"/>
      <c r="LW12" s="257"/>
      <c r="LX12" s="257"/>
      <c r="LY12" s="257"/>
      <c r="LZ12" s="257"/>
      <c r="MA12" s="257"/>
      <c r="MB12" s="257"/>
      <c r="MC12" s="257"/>
      <c r="MD12" s="257"/>
      <c r="ME12" s="257"/>
      <c r="MF12" s="257"/>
      <c r="MG12" s="257"/>
      <c r="MH12" s="257"/>
      <c r="MI12" s="257"/>
      <c r="MJ12" s="257"/>
      <c r="MK12" s="257"/>
      <c r="ML12" s="257"/>
      <c r="MM12" s="257"/>
      <c r="MN12" s="257"/>
      <c r="MO12" s="257"/>
      <c r="MP12" s="257"/>
      <c r="MQ12" s="257"/>
      <c r="MR12" s="257"/>
      <c r="MS12" s="257"/>
      <c r="MT12" s="257"/>
      <c r="MU12" s="257"/>
      <c r="MV12" s="257"/>
    </row>
    <row r="13" spans="1:360" ht="24.95" customHeight="1" x14ac:dyDescent="0.25">
      <c r="A13" s="41"/>
      <c r="B13" s="863" t="s">
        <v>133</v>
      </c>
      <c r="C13" s="840" t="s">
        <v>365</v>
      </c>
      <c r="D13" s="841"/>
      <c r="E13" s="48"/>
      <c r="F13" s="48"/>
      <c r="G13" s="44"/>
      <c r="H13" s="49" t="b">
        <f t="shared" ref="H13:H20" si="13">IF(E13=" "," ",IF(E13=$E$86,$B$86,IF(E13=$E$87,$B$87,IF(E13=$E$88,$B$88,IF(E13=$E$89,$B$89)))))</f>
        <v>0</v>
      </c>
      <c r="I13" s="49" t="b">
        <f t="shared" ref="I13:I20" si="14">IF(F13=" "," ",IF(F13=$F$86,$B$86,IF(F13=$F$87,$B$87,IF(F13=$F$88,$B$88,IF(F13=$F$89,$B$89)))))</f>
        <v>0</v>
      </c>
      <c r="J13" s="49">
        <f t="shared" ref="J13:J20" si="15">IF(OR(H13=" ",I13=" ")," ",H13+I13)</f>
        <v>0</v>
      </c>
      <c r="K13" s="43"/>
      <c r="L13" s="47" t="str">
        <f t="shared" ref="L13:L20" si="16">IF(OR(E13=" ",F13=" ")," ",LOOKUP(J13,$B$86:$B$92,$H$86:$H$92))</f>
        <v>I</v>
      </c>
      <c r="M13" s="44"/>
      <c r="N13" s="378">
        <f t="shared" ref="N13:N21" si="17">IF($L13=N$5,0," ")</f>
        <v>0</v>
      </c>
      <c r="O13" s="378" t="str">
        <f t="shared" ref="O13:O21" si="18">IF($L13=O$5,1," ")</f>
        <v xml:space="preserve"> </v>
      </c>
      <c r="P13" s="378" t="str">
        <f t="shared" ref="P13:P21" si="19">IF($L13=P$5,2," ")</f>
        <v xml:space="preserve"> </v>
      </c>
      <c r="Q13" s="379" t="str">
        <f t="shared" ref="Q13:Q21" si="20">IF($L13=Q$5,3," ")</f>
        <v xml:space="preserve"> </v>
      </c>
      <c r="R13" s="378">
        <f t="shared" ref="R13:R25" si="21">MAX(N13:Q13)</f>
        <v>0</v>
      </c>
      <c r="S13" s="383"/>
      <c r="T13" s="43"/>
      <c r="U13" s="45">
        <f t="shared" ref="U13:U21" si="22">R13</f>
        <v>0</v>
      </c>
      <c r="V13" s="386"/>
      <c r="W13" s="387"/>
      <c r="X13" s="377">
        <f>MAX(Y13:AB13)</f>
        <v>0</v>
      </c>
      <c r="Y13" s="388" t="str">
        <f t="shared" ref="Y13:Y19" si="23">IF($AH13=Y$2,3," ")</f>
        <v xml:space="preserve"> </v>
      </c>
      <c r="Z13" s="388" t="str">
        <f t="shared" ref="Z13:Z19" si="24">IF($AH13=Z$2,2," ")</f>
        <v xml:space="preserve"> </v>
      </c>
      <c r="AA13" s="388" t="str">
        <f t="shared" ref="AA13:AA19" si="25">IF($AH13=AA$2,1," ")</f>
        <v xml:space="preserve"> </v>
      </c>
      <c r="AB13" s="388" t="str">
        <f t="shared" ref="AB13:AB19" si="26">IF($AH13=AB$2,0," ")</f>
        <v xml:space="preserve"> </v>
      </c>
      <c r="AC13" s="426">
        <f>U13+X13</f>
        <v>0</v>
      </c>
      <c r="AD13" s="879"/>
      <c r="AE13" s="880"/>
      <c r="AF13" s="880"/>
      <c r="AG13" s="880"/>
      <c r="AH13" s="895"/>
      <c r="AI13" s="41"/>
      <c r="AJ13" s="602" t="str">
        <f t="shared" ref="AJ13:AJ20" si="27">IF(U13=0," ",LOOKUP($BU13,$BW$11:$CC$11,$BW$12:$CC$12))</f>
        <v xml:space="preserve"> </v>
      </c>
      <c r="AK13" s="41"/>
      <c r="AL13" s="29"/>
      <c r="AM13" s="509">
        <f t="shared" ref="AM13:AM21" si="28">$AQ$5</f>
        <v>1</v>
      </c>
      <c r="AN13" s="363"/>
      <c r="AO13" s="363"/>
      <c r="AP13" s="364"/>
      <c r="AQ13" s="363"/>
      <c r="AR13" s="363"/>
      <c r="AS13" s="363"/>
      <c r="AT13" s="363"/>
      <c r="AU13" s="363"/>
      <c r="AV13" s="363"/>
      <c r="AW13" s="363"/>
      <c r="AX13" s="363"/>
      <c r="AY13" s="363"/>
      <c r="AZ13" s="363"/>
      <c r="BA13" s="363"/>
      <c r="BB13" s="363"/>
      <c r="BC13" s="363"/>
      <c r="BD13" s="363"/>
      <c r="BE13" s="381"/>
      <c r="BF13" s="381"/>
      <c r="BG13" s="381"/>
      <c r="BH13" s="381"/>
      <c r="BI13" s="29"/>
      <c r="BJ13" s="29"/>
      <c r="BK13" s="509"/>
      <c r="BL13" s="509">
        <f t="shared" ref="BL13:BL20" si="29">R13</f>
        <v>0</v>
      </c>
      <c r="BM13" s="509">
        <f t="shared" ref="BM13:BM20" si="30">LOOKUP(AM13,BE$5:BH$5,BE$6:BH$6)</f>
        <v>3</v>
      </c>
      <c r="BN13" s="509">
        <f t="shared" ref="BN13:BN20" si="31">BL13+BM13</f>
        <v>3</v>
      </c>
      <c r="BO13" s="29"/>
      <c r="BP13" s="518" t="str">
        <f t="shared" ref="BP13:BS20" si="32">IF($BL13=BP$4,BP$4," ")</f>
        <v xml:space="preserve"> </v>
      </c>
      <c r="BQ13" s="518" t="str">
        <f t="shared" si="32"/>
        <v xml:space="preserve"> </v>
      </c>
      <c r="BR13" s="518" t="str">
        <f t="shared" si="32"/>
        <v xml:space="preserve"> </v>
      </c>
      <c r="BS13" s="518">
        <f t="shared" si="32"/>
        <v>0</v>
      </c>
      <c r="BT13" s="520">
        <f t="shared" ref="BT13:BT20" si="33">MAX(BP13:BS13)</f>
        <v>0</v>
      </c>
      <c r="BU13" s="520">
        <f t="shared" ref="BU13:BU20" si="34">IF(BT13&lt;3,BT13,BN13)</f>
        <v>0</v>
      </c>
      <c r="BV13" s="29"/>
      <c r="BW13" s="518">
        <f t="shared" ref="BW13:CC20" si="35">IF($BU13=BW$11,BW$11," ")</f>
        <v>0</v>
      </c>
      <c r="BX13" s="518" t="str">
        <f t="shared" si="35"/>
        <v xml:space="preserve"> </v>
      </c>
      <c r="BY13" s="518" t="str">
        <f t="shared" si="35"/>
        <v xml:space="preserve"> </v>
      </c>
      <c r="BZ13" s="518" t="str">
        <f t="shared" si="35"/>
        <v xml:space="preserve"> </v>
      </c>
      <c r="CA13" s="518" t="str">
        <f t="shared" si="35"/>
        <v xml:space="preserve"> </v>
      </c>
      <c r="CB13" s="518" t="str">
        <f t="shared" si="35"/>
        <v xml:space="preserve"> </v>
      </c>
      <c r="CC13" s="518" t="str">
        <f t="shared" si="35"/>
        <v xml:space="preserve"> </v>
      </c>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row>
    <row r="14" spans="1:360" ht="24.95" customHeight="1" x14ac:dyDescent="0.25">
      <c r="A14" s="41"/>
      <c r="B14" s="864"/>
      <c r="C14" s="840" t="s">
        <v>366</v>
      </c>
      <c r="D14" s="842"/>
      <c r="E14" s="48" t="s">
        <v>137</v>
      </c>
      <c r="F14" s="48" t="s">
        <v>223</v>
      </c>
      <c r="G14" s="44"/>
      <c r="H14" s="49">
        <f t="shared" si="13"/>
        <v>1</v>
      </c>
      <c r="I14" s="49">
        <f t="shared" si="14"/>
        <v>1</v>
      </c>
      <c r="J14" s="49">
        <f t="shared" si="15"/>
        <v>2</v>
      </c>
      <c r="K14" s="43"/>
      <c r="L14" s="47" t="str">
        <f t="shared" si="16"/>
        <v>M</v>
      </c>
      <c r="M14" s="44"/>
      <c r="N14" s="378" t="str">
        <f t="shared" si="17"/>
        <v xml:space="preserve"> </v>
      </c>
      <c r="O14" s="378" t="str">
        <f t="shared" si="18"/>
        <v xml:space="preserve"> </v>
      </c>
      <c r="P14" s="378">
        <f t="shared" si="19"/>
        <v>2</v>
      </c>
      <c r="Q14" s="379" t="str">
        <f t="shared" si="20"/>
        <v xml:space="preserve"> </v>
      </c>
      <c r="R14" s="378">
        <f t="shared" si="21"/>
        <v>2</v>
      </c>
      <c r="S14" s="383"/>
      <c r="T14" s="43"/>
      <c r="U14" s="45">
        <f t="shared" si="22"/>
        <v>2</v>
      </c>
      <c r="V14" s="386"/>
      <c r="W14" s="387"/>
      <c r="X14" s="377">
        <f t="shared" ref="X14:X21" si="36">MAX(Y14:AB14)</f>
        <v>0</v>
      </c>
      <c r="Y14" s="388" t="str">
        <f t="shared" si="23"/>
        <v xml:space="preserve"> </v>
      </c>
      <c r="Z14" s="388" t="str">
        <f t="shared" si="24"/>
        <v xml:space="preserve"> </v>
      </c>
      <c r="AA14" s="388" t="str">
        <f t="shared" si="25"/>
        <v xml:space="preserve"> </v>
      </c>
      <c r="AB14" s="388" t="str">
        <f t="shared" si="26"/>
        <v xml:space="preserve"> </v>
      </c>
      <c r="AC14" s="426">
        <f t="shared" ref="AC14:AC21" si="37">U14+X14</f>
        <v>2</v>
      </c>
      <c r="AD14" s="879"/>
      <c r="AE14" s="880"/>
      <c r="AF14" s="880"/>
      <c r="AG14" s="880"/>
      <c r="AH14" s="895"/>
      <c r="AI14" s="41"/>
      <c r="AJ14" s="602" t="str">
        <f t="shared" si="27"/>
        <v>Nominal</v>
      </c>
      <c r="AK14" s="41"/>
      <c r="AL14" s="29"/>
      <c r="AM14" s="509">
        <f t="shared" si="28"/>
        <v>1</v>
      </c>
      <c r="AN14" s="363"/>
      <c r="AO14" s="363"/>
      <c r="AP14" s="364"/>
      <c r="AQ14" s="363"/>
      <c r="AR14" s="363"/>
      <c r="AS14" s="363"/>
      <c r="AT14" s="363"/>
      <c r="AU14" s="363"/>
      <c r="AV14" s="363"/>
      <c r="AW14" s="363"/>
      <c r="AX14" s="363"/>
      <c r="AY14" s="363"/>
      <c r="AZ14" s="363"/>
      <c r="BA14" s="363"/>
      <c r="BB14" s="363"/>
      <c r="BC14" s="363"/>
      <c r="BD14" s="363"/>
      <c r="BE14" s="381"/>
      <c r="BF14" s="381"/>
      <c r="BG14" s="381"/>
      <c r="BH14" s="381"/>
      <c r="BI14" s="29"/>
      <c r="BJ14" s="29"/>
      <c r="BK14" s="509"/>
      <c r="BL14" s="509">
        <f t="shared" si="29"/>
        <v>2</v>
      </c>
      <c r="BM14" s="509">
        <f t="shared" si="30"/>
        <v>3</v>
      </c>
      <c r="BN14" s="509">
        <f t="shared" si="31"/>
        <v>5</v>
      </c>
      <c r="BO14" s="29"/>
      <c r="BP14" s="518" t="str">
        <f t="shared" si="32"/>
        <v xml:space="preserve"> </v>
      </c>
      <c r="BQ14" s="518">
        <f t="shared" si="32"/>
        <v>2</v>
      </c>
      <c r="BR14" s="518" t="str">
        <f t="shared" si="32"/>
        <v xml:space="preserve"> </v>
      </c>
      <c r="BS14" s="518" t="str">
        <f t="shared" si="32"/>
        <v xml:space="preserve"> </v>
      </c>
      <c r="BT14" s="520">
        <f t="shared" si="33"/>
        <v>2</v>
      </c>
      <c r="BU14" s="520">
        <f t="shared" si="34"/>
        <v>2</v>
      </c>
      <c r="BV14" s="29"/>
      <c r="BW14" s="518" t="str">
        <f t="shared" si="35"/>
        <v xml:space="preserve"> </v>
      </c>
      <c r="BX14" s="518" t="str">
        <f t="shared" si="35"/>
        <v xml:space="preserve"> </v>
      </c>
      <c r="BY14" s="518">
        <f t="shared" si="35"/>
        <v>2</v>
      </c>
      <c r="BZ14" s="518" t="str">
        <f t="shared" si="35"/>
        <v xml:space="preserve"> </v>
      </c>
      <c r="CA14" s="518" t="str">
        <f t="shared" si="35"/>
        <v xml:space="preserve"> </v>
      </c>
      <c r="CB14" s="518" t="str">
        <f t="shared" si="35"/>
        <v xml:space="preserve"> </v>
      </c>
      <c r="CC14" s="518" t="str">
        <f t="shared" si="35"/>
        <v xml:space="preserve"> </v>
      </c>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row>
    <row r="15" spans="1:360" ht="24.95" customHeight="1" x14ac:dyDescent="0.25">
      <c r="A15" s="41"/>
      <c r="B15" s="864"/>
      <c r="C15" s="840" t="s">
        <v>138</v>
      </c>
      <c r="D15" s="842"/>
      <c r="E15" s="48" t="s">
        <v>137</v>
      </c>
      <c r="F15" s="48" t="s">
        <v>223</v>
      </c>
      <c r="G15" s="44"/>
      <c r="H15" s="49">
        <f t="shared" si="13"/>
        <v>1</v>
      </c>
      <c r="I15" s="49">
        <f t="shared" si="14"/>
        <v>1</v>
      </c>
      <c r="J15" s="49">
        <f t="shared" si="15"/>
        <v>2</v>
      </c>
      <c r="K15" s="43"/>
      <c r="L15" s="47" t="str">
        <f t="shared" si="16"/>
        <v>M</v>
      </c>
      <c r="M15" s="44"/>
      <c r="N15" s="378" t="str">
        <f t="shared" si="17"/>
        <v xml:space="preserve"> </v>
      </c>
      <c r="O15" s="378" t="str">
        <f t="shared" si="18"/>
        <v xml:space="preserve"> </v>
      </c>
      <c r="P15" s="378">
        <f t="shared" si="19"/>
        <v>2</v>
      </c>
      <c r="Q15" s="379" t="str">
        <f t="shared" si="20"/>
        <v xml:space="preserve"> </v>
      </c>
      <c r="R15" s="378">
        <f t="shared" si="21"/>
        <v>2</v>
      </c>
      <c r="S15" s="383"/>
      <c r="T15" s="43"/>
      <c r="U15" s="45">
        <f t="shared" si="22"/>
        <v>2</v>
      </c>
      <c r="V15" s="386"/>
      <c r="W15" s="387"/>
      <c r="X15" s="377">
        <f t="shared" si="36"/>
        <v>0</v>
      </c>
      <c r="Y15" s="388" t="str">
        <f t="shared" si="23"/>
        <v xml:space="preserve"> </v>
      </c>
      <c r="Z15" s="388" t="str">
        <f t="shared" si="24"/>
        <v xml:space="preserve"> </v>
      </c>
      <c r="AA15" s="388" t="str">
        <f t="shared" si="25"/>
        <v xml:space="preserve"> </v>
      </c>
      <c r="AB15" s="388" t="str">
        <f t="shared" si="26"/>
        <v xml:space="preserve"> </v>
      </c>
      <c r="AC15" s="426">
        <f t="shared" si="37"/>
        <v>2</v>
      </c>
      <c r="AD15" s="879"/>
      <c r="AE15" s="880"/>
      <c r="AF15" s="880"/>
      <c r="AG15" s="880"/>
      <c r="AH15" s="895"/>
      <c r="AI15" s="41"/>
      <c r="AJ15" s="602" t="str">
        <f t="shared" si="27"/>
        <v>Nominal</v>
      </c>
      <c r="AK15" s="41"/>
      <c r="AL15" s="29"/>
      <c r="AM15" s="509">
        <f t="shared" si="28"/>
        <v>1</v>
      </c>
      <c r="AN15" s="363"/>
      <c r="AO15" s="363"/>
      <c r="AP15" s="364"/>
      <c r="AQ15" s="363"/>
      <c r="AR15" s="363"/>
      <c r="AS15" s="363"/>
      <c r="AT15" s="363"/>
      <c r="AU15" s="363"/>
      <c r="AV15" s="363"/>
      <c r="AW15" s="363"/>
      <c r="AX15" s="363"/>
      <c r="AY15" s="363"/>
      <c r="AZ15" s="363"/>
      <c r="BA15" s="363"/>
      <c r="BB15" s="363"/>
      <c r="BC15" s="363"/>
      <c r="BD15" s="363"/>
      <c r="BE15" s="381"/>
      <c r="BF15" s="381"/>
      <c r="BG15" s="381"/>
      <c r="BH15" s="381"/>
      <c r="BI15" s="29"/>
      <c r="BJ15" s="29"/>
      <c r="BK15" s="509"/>
      <c r="BL15" s="509">
        <f t="shared" si="29"/>
        <v>2</v>
      </c>
      <c r="BM15" s="509">
        <f t="shared" si="30"/>
        <v>3</v>
      </c>
      <c r="BN15" s="509">
        <f t="shared" si="31"/>
        <v>5</v>
      </c>
      <c r="BO15" s="29"/>
      <c r="BP15" s="518" t="str">
        <f t="shared" si="32"/>
        <v xml:space="preserve"> </v>
      </c>
      <c r="BQ15" s="518">
        <f t="shared" si="32"/>
        <v>2</v>
      </c>
      <c r="BR15" s="518" t="str">
        <f t="shared" si="32"/>
        <v xml:space="preserve"> </v>
      </c>
      <c r="BS15" s="518" t="str">
        <f t="shared" si="32"/>
        <v xml:space="preserve"> </v>
      </c>
      <c r="BT15" s="520">
        <f t="shared" si="33"/>
        <v>2</v>
      </c>
      <c r="BU15" s="520">
        <f t="shared" si="34"/>
        <v>2</v>
      </c>
      <c r="BV15" s="29"/>
      <c r="BW15" s="518" t="str">
        <f t="shared" si="35"/>
        <v xml:space="preserve"> </v>
      </c>
      <c r="BX15" s="518" t="str">
        <f t="shared" si="35"/>
        <v xml:space="preserve"> </v>
      </c>
      <c r="BY15" s="518">
        <f t="shared" si="35"/>
        <v>2</v>
      </c>
      <c r="BZ15" s="518" t="str">
        <f t="shared" si="35"/>
        <v xml:space="preserve"> </v>
      </c>
      <c r="CA15" s="518" t="str">
        <f t="shared" si="35"/>
        <v xml:space="preserve"> </v>
      </c>
      <c r="CB15" s="518" t="str">
        <f t="shared" si="35"/>
        <v xml:space="preserve"> </v>
      </c>
      <c r="CC15" s="518" t="str">
        <f t="shared" si="35"/>
        <v xml:space="preserve"> </v>
      </c>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row>
    <row r="16" spans="1:360" ht="24.95" customHeight="1" x14ac:dyDescent="0.25">
      <c r="A16" s="41"/>
      <c r="B16" s="864"/>
      <c r="C16" s="839" t="s">
        <v>139</v>
      </c>
      <c r="D16" s="839"/>
      <c r="E16" s="48"/>
      <c r="F16" s="48"/>
      <c r="G16" s="44"/>
      <c r="H16" s="49" t="b">
        <f t="shared" si="13"/>
        <v>0</v>
      </c>
      <c r="I16" s="49" t="b">
        <f t="shared" si="14"/>
        <v>0</v>
      </c>
      <c r="J16" s="49">
        <f t="shared" si="15"/>
        <v>0</v>
      </c>
      <c r="K16" s="43"/>
      <c r="L16" s="47" t="str">
        <f t="shared" si="16"/>
        <v>I</v>
      </c>
      <c r="M16" s="44"/>
      <c r="N16" s="378">
        <f t="shared" si="17"/>
        <v>0</v>
      </c>
      <c r="O16" s="378" t="str">
        <f t="shared" si="18"/>
        <v xml:space="preserve"> </v>
      </c>
      <c r="P16" s="378" t="str">
        <f t="shared" si="19"/>
        <v xml:space="preserve"> </v>
      </c>
      <c r="Q16" s="379" t="str">
        <f t="shared" si="20"/>
        <v xml:space="preserve"> </v>
      </c>
      <c r="R16" s="378">
        <f t="shared" si="21"/>
        <v>0</v>
      </c>
      <c r="S16" s="383"/>
      <c r="T16" s="43"/>
      <c r="U16" s="45">
        <f t="shared" si="22"/>
        <v>0</v>
      </c>
      <c r="V16" s="386"/>
      <c r="W16" s="387"/>
      <c r="X16" s="377">
        <f t="shared" si="36"/>
        <v>0</v>
      </c>
      <c r="Y16" s="388" t="str">
        <f t="shared" si="23"/>
        <v xml:space="preserve"> </v>
      </c>
      <c r="Z16" s="388" t="str">
        <f t="shared" si="24"/>
        <v xml:space="preserve"> </v>
      </c>
      <c r="AA16" s="388" t="str">
        <f t="shared" si="25"/>
        <v xml:space="preserve"> </v>
      </c>
      <c r="AB16" s="388" t="str">
        <f t="shared" si="26"/>
        <v xml:space="preserve"> </v>
      </c>
      <c r="AC16" s="426">
        <f t="shared" si="37"/>
        <v>0</v>
      </c>
      <c r="AD16" s="879"/>
      <c r="AE16" s="880"/>
      <c r="AF16" s="880"/>
      <c r="AG16" s="880"/>
      <c r="AH16" s="895"/>
      <c r="AI16" s="41"/>
      <c r="AJ16" s="602" t="str">
        <f t="shared" si="27"/>
        <v xml:space="preserve"> </v>
      </c>
      <c r="AK16" s="41"/>
      <c r="AL16" s="29"/>
      <c r="AM16" s="509">
        <f t="shared" si="28"/>
        <v>1</v>
      </c>
      <c r="AN16" s="363"/>
      <c r="AO16" s="363"/>
      <c r="AP16" s="364"/>
      <c r="AQ16" s="363"/>
      <c r="AR16" s="363"/>
      <c r="AS16" s="363"/>
      <c r="AT16" s="363"/>
      <c r="AU16" s="363"/>
      <c r="AV16" s="363"/>
      <c r="AW16" s="363"/>
      <c r="AX16" s="363"/>
      <c r="AY16" s="363"/>
      <c r="AZ16" s="363"/>
      <c r="BA16" s="363"/>
      <c r="BB16" s="363"/>
      <c r="BC16" s="363"/>
      <c r="BD16" s="363"/>
      <c r="BE16" s="381"/>
      <c r="BF16" s="381"/>
      <c r="BG16" s="381"/>
      <c r="BH16" s="381"/>
      <c r="BI16" s="29"/>
      <c r="BJ16" s="29"/>
      <c r="BK16" s="509"/>
      <c r="BL16" s="509">
        <f t="shared" si="29"/>
        <v>0</v>
      </c>
      <c r="BM16" s="509">
        <f t="shared" si="30"/>
        <v>3</v>
      </c>
      <c r="BN16" s="509">
        <f t="shared" si="31"/>
        <v>3</v>
      </c>
      <c r="BO16" s="29"/>
      <c r="BP16" s="518" t="str">
        <f t="shared" si="32"/>
        <v xml:space="preserve"> </v>
      </c>
      <c r="BQ16" s="518" t="str">
        <f t="shared" si="32"/>
        <v xml:space="preserve"> </v>
      </c>
      <c r="BR16" s="518" t="str">
        <f t="shared" si="32"/>
        <v xml:space="preserve"> </v>
      </c>
      <c r="BS16" s="518">
        <f t="shared" si="32"/>
        <v>0</v>
      </c>
      <c r="BT16" s="520">
        <f t="shared" si="33"/>
        <v>0</v>
      </c>
      <c r="BU16" s="520">
        <f t="shared" si="34"/>
        <v>0</v>
      </c>
      <c r="BV16" s="29"/>
      <c r="BW16" s="518">
        <f t="shared" si="35"/>
        <v>0</v>
      </c>
      <c r="BX16" s="518" t="str">
        <f t="shared" si="35"/>
        <v xml:space="preserve"> </v>
      </c>
      <c r="BY16" s="518" t="str">
        <f t="shared" si="35"/>
        <v xml:space="preserve"> </v>
      </c>
      <c r="BZ16" s="518" t="str">
        <f t="shared" si="35"/>
        <v xml:space="preserve"> </v>
      </c>
      <c r="CA16" s="518" t="str">
        <f t="shared" si="35"/>
        <v xml:space="preserve"> </v>
      </c>
      <c r="CB16" s="518" t="str">
        <f t="shared" si="35"/>
        <v xml:space="preserve"> </v>
      </c>
      <c r="CC16" s="518" t="str">
        <f t="shared" si="35"/>
        <v xml:space="preserve"> </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row>
    <row r="17" spans="1:360" ht="24.95" customHeight="1" x14ac:dyDescent="0.25">
      <c r="A17" s="41"/>
      <c r="B17" s="864"/>
      <c r="C17" s="839" t="s">
        <v>171</v>
      </c>
      <c r="D17" s="839"/>
      <c r="E17" s="48" t="s">
        <v>129</v>
      </c>
      <c r="F17" s="48" t="s">
        <v>224</v>
      </c>
      <c r="G17" s="44"/>
      <c r="H17" s="49">
        <f t="shared" si="13"/>
        <v>0</v>
      </c>
      <c r="I17" s="49">
        <f t="shared" si="14"/>
        <v>2</v>
      </c>
      <c r="J17" s="49">
        <f t="shared" si="15"/>
        <v>2</v>
      </c>
      <c r="K17" s="43"/>
      <c r="L17" s="47" t="str">
        <f t="shared" si="16"/>
        <v>M</v>
      </c>
      <c r="M17" s="44"/>
      <c r="N17" s="378" t="str">
        <f t="shared" si="17"/>
        <v xml:space="preserve"> </v>
      </c>
      <c r="O17" s="378" t="str">
        <f t="shared" si="18"/>
        <v xml:space="preserve"> </v>
      </c>
      <c r="P17" s="378">
        <f t="shared" si="19"/>
        <v>2</v>
      </c>
      <c r="Q17" s="379" t="str">
        <f t="shared" si="20"/>
        <v xml:space="preserve"> </v>
      </c>
      <c r="R17" s="378">
        <f t="shared" si="21"/>
        <v>2</v>
      </c>
      <c r="S17" s="403"/>
      <c r="T17" s="603"/>
      <c r="U17" s="45">
        <f t="shared" si="22"/>
        <v>2</v>
      </c>
      <c r="V17" s="386"/>
      <c r="W17" s="387"/>
      <c r="X17" s="377">
        <f t="shared" si="36"/>
        <v>0</v>
      </c>
      <c r="Y17" s="388" t="str">
        <f t="shared" si="23"/>
        <v xml:space="preserve"> </v>
      </c>
      <c r="Z17" s="388" t="str">
        <f t="shared" si="24"/>
        <v xml:space="preserve"> </v>
      </c>
      <c r="AA17" s="388" t="str">
        <f t="shared" si="25"/>
        <v xml:space="preserve"> </v>
      </c>
      <c r="AB17" s="388" t="str">
        <f t="shared" si="26"/>
        <v xml:space="preserve"> </v>
      </c>
      <c r="AC17" s="426">
        <f t="shared" si="37"/>
        <v>2</v>
      </c>
      <c r="AD17" s="879"/>
      <c r="AE17" s="880"/>
      <c r="AF17" s="880"/>
      <c r="AG17" s="880"/>
      <c r="AH17" s="895"/>
      <c r="AI17" s="41"/>
      <c r="AJ17" s="602" t="str">
        <f t="shared" si="27"/>
        <v>Nominal</v>
      </c>
      <c r="AK17" s="41"/>
      <c r="AL17" s="29"/>
      <c r="AM17" s="509">
        <f t="shared" si="28"/>
        <v>1</v>
      </c>
      <c r="AN17" s="363"/>
      <c r="AO17" s="363"/>
      <c r="AP17" s="364"/>
      <c r="AQ17" s="363"/>
      <c r="AR17" s="363"/>
      <c r="AS17" s="363"/>
      <c r="AT17" s="363"/>
      <c r="AU17" s="363"/>
      <c r="AV17" s="363"/>
      <c r="AW17" s="363"/>
      <c r="AX17" s="363"/>
      <c r="AY17" s="363"/>
      <c r="AZ17" s="363"/>
      <c r="BA17" s="363"/>
      <c r="BB17" s="363"/>
      <c r="BC17" s="363"/>
      <c r="BD17" s="363"/>
      <c r="BE17" s="381"/>
      <c r="BF17" s="381"/>
      <c r="BG17" s="381"/>
      <c r="BH17" s="381"/>
      <c r="BI17" s="29"/>
      <c r="BJ17" s="29"/>
      <c r="BK17" s="509"/>
      <c r="BL17" s="509">
        <f t="shared" si="29"/>
        <v>2</v>
      </c>
      <c r="BM17" s="509">
        <f t="shared" si="30"/>
        <v>3</v>
      </c>
      <c r="BN17" s="509">
        <f t="shared" si="31"/>
        <v>5</v>
      </c>
      <c r="BO17" s="29"/>
      <c r="BP17" s="518" t="str">
        <f t="shared" si="32"/>
        <v xml:space="preserve"> </v>
      </c>
      <c r="BQ17" s="518">
        <f t="shared" si="32"/>
        <v>2</v>
      </c>
      <c r="BR17" s="518" t="str">
        <f t="shared" si="32"/>
        <v xml:space="preserve"> </v>
      </c>
      <c r="BS17" s="518" t="str">
        <f t="shared" si="32"/>
        <v xml:space="preserve"> </v>
      </c>
      <c r="BT17" s="520">
        <f t="shared" si="33"/>
        <v>2</v>
      </c>
      <c r="BU17" s="520">
        <f t="shared" si="34"/>
        <v>2</v>
      </c>
      <c r="BV17" s="29"/>
      <c r="BW17" s="518" t="str">
        <f t="shared" si="35"/>
        <v xml:space="preserve"> </v>
      </c>
      <c r="BX17" s="518" t="str">
        <f t="shared" si="35"/>
        <v xml:space="preserve"> </v>
      </c>
      <c r="BY17" s="518">
        <f t="shared" si="35"/>
        <v>2</v>
      </c>
      <c r="BZ17" s="518" t="str">
        <f t="shared" si="35"/>
        <v xml:space="preserve"> </v>
      </c>
      <c r="CA17" s="518" t="str">
        <f t="shared" si="35"/>
        <v xml:space="preserve"> </v>
      </c>
      <c r="CB17" s="518" t="str">
        <f t="shared" si="35"/>
        <v xml:space="preserve"> </v>
      </c>
      <c r="CC17" s="518" t="str">
        <f t="shared" si="35"/>
        <v xml:space="preserve"> </v>
      </c>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row>
    <row r="18" spans="1:360" ht="24.95" customHeight="1" x14ac:dyDescent="0.25">
      <c r="A18" s="41"/>
      <c r="B18" s="864"/>
      <c r="C18" s="839" t="s">
        <v>151</v>
      </c>
      <c r="D18" s="839"/>
      <c r="E18" s="48" t="s">
        <v>135</v>
      </c>
      <c r="F18" s="48" t="s">
        <v>250</v>
      </c>
      <c r="G18" s="44"/>
      <c r="H18" s="49">
        <f t="shared" si="13"/>
        <v>2</v>
      </c>
      <c r="I18" s="49">
        <f t="shared" si="14"/>
        <v>0</v>
      </c>
      <c r="J18" s="49">
        <f t="shared" si="15"/>
        <v>2</v>
      </c>
      <c r="K18" s="43"/>
      <c r="L18" s="47" t="str">
        <f t="shared" si="16"/>
        <v>M</v>
      </c>
      <c r="M18" s="44"/>
      <c r="N18" s="378" t="str">
        <f t="shared" si="17"/>
        <v xml:space="preserve"> </v>
      </c>
      <c r="O18" s="378" t="str">
        <f t="shared" si="18"/>
        <v xml:space="preserve"> </v>
      </c>
      <c r="P18" s="378">
        <f t="shared" si="19"/>
        <v>2</v>
      </c>
      <c r="Q18" s="379" t="str">
        <f t="shared" si="20"/>
        <v xml:space="preserve"> </v>
      </c>
      <c r="R18" s="378">
        <f t="shared" si="21"/>
        <v>2</v>
      </c>
      <c r="S18" s="378"/>
      <c r="T18" s="834"/>
      <c r="U18" s="45">
        <f t="shared" si="22"/>
        <v>2</v>
      </c>
      <c r="V18" s="386"/>
      <c r="W18" s="387"/>
      <c r="X18" s="377">
        <f t="shared" si="36"/>
        <v>0</v>
      </c>
      <c r="Y18" s="388" t="str">
        <f t="shared" si="23"/>
        <v xml:space="preserve"> </v>
      </c>
      <c r="Z18" s="388" t="str">
        <f t="shared" si="24"/>
        <v xml:space="preserve"> </v>
      </c>
      <c r="AA18" s="388" t="str">
        <f t="shared" si="25"/>
        <v xml:space="preserve"> </v>
      </c>
      <c r="AB18" s="388" t="str">
        <f t="shared" si="26"/>
        <v xml:space="preserve"> </v>
      </c>
      <c r="AC18" s="426">
        <f t="shared" si="37"/>
        <v>2</v>
      </c>
      <c r="AD18" s="879"/>
      <c r="AE18" s="880"/>
      <c r="AF18" s="880"/>
      <c r="AG18" s="880"/>
      <c r="AH18" s="895"/>
      <c r="AI18" s="41"/>
      <c r="AJ18" s="602" t="str">
        <f t="shared" si="27"/>
        <v>Nominal</v>
      </c>
      <c r="AK18" s="41"/>
      <c r="AL18" s="29"/>
      <c r="AM18" s="509">
        <f t="shared" si="28"/>
        <v>1</v>
      </c>
      <c r="AN18" s="363"/>
      <c r="AO18" s="363"/>
      <c r="AP18" s="364"/>
      <c r="AQ18" s="363"/>
      <c r="AR18" s="363"/>
      <c r="AS18" s="363"/>
      <c r="AT18" s="363"/>
      <c r="AU18" s="363"/>
      <c r="AV18" s="363"/>
      <c r="AW18" s="363"/>
      <c r="AX18" s="363"/>
      <c r="AY18" s="363"/>
      <c r="AZ18" s="363"/>
      <c r="BA18" s="363"/>
      <c r="BB18" s="363"/>
      <c r="BC18" s="363"/>
      <c r="BD18" s="363"/>
      <c r="BE18" s="381"/>
      <c r="BF18" s="381"/>
      <c r="BG18" s="381"/>
      <c r="BH18" s="381"/>
      <c r="BI18" s="29"/>
      <c r="BJ18" s="29"/>
      <c r="BK18" s="509"/>
      <c r="BL18" s="509">
        <f t="shared" si="29"/>
        <v>2</v>
      </c>
      <c r="BM18" s="509">
        <f t="shared" si="30"/>
        <v>3</v>
      </c>
      <c r="BN18" s="509">
        <f t="shared" si="31"/>
        <v>5</v>
      </c>
      <c r="BO18" s="29"/>
      <c r="BP18" s="518" t="str">
        <f t="shared" si="32"/>
        <v xml:space="preserve"> </v>
      </c>
      <c r="BQ18" s="518">
        <f t="shared" si="32"/>
        <v>2</v>
      </c>
      <c r="BR18" s="518" t="str">
        <f t="shared" si="32"/>
        <v xml:space="preserve"> </v>
      </c>
      <c r="BS18" s="518" t="str">
        <f t="shared" si="32"/>
        <v xml:space="preserve"> </v>
      </c>
      <c r="BT18" s="520">
        <f t="shared" si="33"/>
        <v>2</v>
      </c>
      <c r="BU18" s="520">
        <f t="shared" si="34"/>
        <v>2</v>
      </c>
      <c r="BV18" s="29"/>
      <c r="BW18" s="518" t="str">
        <f t="shared" si="35"/>
        <v xml:space="preserve"> </v>
      </c>
      <c r="BX18" s="518" t="str">
        <f t="shared" si="35"/>
        <v xml:space="preserve"> </v>
      </c>
      <c r="BY18" s="518">
        <f t="shared" si="35"/>
        <v>2</v>
      </c>
      <c r="BZ18" s="518" t="str">
        <f t="shared" si="35"/>
        <v xml:space="preserve"> </v>
      </c>
      <c r="CA18" s="518" t="str">
        <f t="shared" si="35"/>
        <v xml:space="preserve"> </v>
      </c>
      <c r="CB18" s="518" t="str">
        <f t="shared" si="35"/>
        <v xml:space="preserve"> </v>
      </c>
      <c r="CC18" s="518" t="str">
        <f t="shared" si="35"/>
        <v xml:space="preserve"> </v>
      </c>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row>
    <row r="19" spans="1:360" ht="24.95" customHeight="1" x14ac:dyDescent="0.25">
      <c r="A19" s="41"/>
      <c r="B19" s="864"/>
      <c r="C19" s="839" t="s">
        <v>152</v>
      </c>
      <c r="D19" s="839"/>
      <c r="E19" s="48"/>
      <c r="F19" s="48"/>
      <c r="G19" s="44"/>
      <c r="H19" s="49" t="b">
        <f t="shared" si="13"/>
        <v>0</v>
      </c>
      <c r="I19" s="49" t="b">
        <f t="shared" si="14"/>
        <v>0</v>
      </c>
      <c r="J19" s="49">
        <f t="shared" si="15"/>
        <v>0</v>
      </c>
      <c r="K19" s="43"/>
      <c r="L19" s="47" t="str">
        <f t="shared" si="16"/>
        <v>I</v>
      </c>
      <c r="M19" s="44"/>
      <c r="N19" s="378">
        <f t="shared" si="17"/>
        <v>0</v>
      </c>
      <c r="O19" s="378" t="str">
        <f t="shared" si="18"/>
        <v xml:space="preserve"> </v>
      </c>
      <c r="P19" s="378" t="str">
        <f t="shared" si="19"/>
        <v xml:space="preserve"> </v>
      </c>
      <c r="Q19" s="379" t="str">
        <f t="shared" si="20"/>
        <v xml:space="preserve"> </v>
      </c>
      <c r="R19" s="378">
        <f t="shared" si="21"/>
        <v>0</v>
      </c>
      <c r="S19" s="378"/>
      <c r="T19" s="835"/>
      <c r="U19" s="45">
        <f t="shared" si="22"/>
        <v>0</v>
      </c>
      <c r="V19" s="386"/>
      <c r="W19" s="387"/>
      <c r="X19" s="377">
        <f t="shared" si="36"/>
        <v>0</v>
      </c>
      <c r="Y19" s="388" t="str">
        <f t="shared" si="23"/>
        <v xml:space="preserve"> </v>
      </c>
      <c r="Z19" s="388" t="str">
        <f t="shared" si="24"/>
        <v xml:space="preserve"> </v>
      </c>
      <c r="AA19" s="388" t="str">
        <f t="shared" si="25"/>
        <v xml:space="preserve"> </v>
      </c>
      <c r="AB19" s="388" t="str">
        <f t="shared" si="26"/>
        <v xml:space="preserve"> </v>
      </c>
      <c r="AC19" s="426">
        <f t="shared" si="37"/>
        <v>0</v>
      </c>
      <c r="AD19" s="879"/>
      <c r="AE19" s="880"/>
      <c r="AF19" s="880"/>
      <c r="AG19" s="880"/>
      <c r="AH19" s="814"/>
      <c r="AI19" s="41"/>
      <c r="AJ19" s="602" t="str">
        <f t="shared" si="27"/>
        <v xml:space="preserve"> </v>
      </c>
      <c r="AK19" s="41"/>
      <c r="AL19" s="29"/>
      <c r="AM19" s="509">
        <f t="shared" si="28"/>
        <v>1</v>
      </c>
      <c r="AN19" s="363"/>
      <c r="AO19" s="363"/>
      <c r="AP19" s="364"/>
      <c r="AQ19" s="363"/>
      <c r="AR19" s="363"/>
      <c r="AS19" s="363"/>
      <c r="AT19" s="363"/>
      <c r="AU19" s="363"/>
      <c r="AV19" s="363"/>
      <c r="AW19" s="363"/>
      <c r="AX19" s="363"/>
      <c r="AY19" s="363"/>
      <c r="AZ19" s="363"/>
      <c r="BA19" s="363"/>
      <c r="BB19" s="363"/>
      <c r="BC19" s="363"/>
      <c r="BD19" s="363"/>
      <c r="BE19" s="381"/>
      <c r="BF19" s="381"/>
      <c r="BG19" s="381"/>
      <c r="BH19" s="381"/>
      <c r="BI19" s="29"/>
      <c r="BJ19" s="29"/>
      <c r="BK19" s="509"/>
      <c r="BL19" s="509">
        <f t="shared" si="29"/>
        <v>0</v>
      </c>
      <c r="BM19" s="509">
        <f t="shared" si="30"/>
        <v>3</v>
      </c>
      <c r="BN19" s="509">
        <f t="shared" si="31"/>
        <v>3</v>
      </c>
      <c r="BO19" s="29"/>
      <c r="BP19" s="518" t="str">
        <f t="shared" si="32"/>
        <v xml:space="preserve"> </v>
      </c>
      <c r="BQ19" s="518" t="str">
        <f t="shared" si="32"/>
        <v xml:space="preserve"> </v>
      </c>
      <c r="BR19" s="518" t="str">
        <f t="shared" si="32"/>
        <v xml:space="preserve"> </v>
      </c>
      <c r="BS19" s="518">
        <f t="shared" si="32"/>
        <v>0</v>
      </c>
      <c r="BT19" s="520">
        <f t="shared" si="33"/>
        <v>0</v>
      </c>
      <c r="BU19" s="520">
        <f t="shared" si="34"/>
        <v>0</v>
      </c>
      <c r="BV19" s="29"/>
      <c r="BW19" s="518">
        <f t="shared" si="35"/>
        <v>0</v>
      </c>
      <c r="BX19" s="518" t="str">
        <f t="shared" si="35"/>
        <v xml:space="preserve"> </v>
      </c>
      <c r="BY19" s="518" t="str">
        <f t="shared" si="35"/>
        <v xml:space="preserve"> </v>
      </c>
      <c r="BZ19" s="518" t="str">
        <f t="shared" si="35"/>
        <v xml:space="preserve"> </v>
      </c>
      <c r="CA19" s="518" t="str">
        <f t="shared" si="35"/>
        <v xml:space="preserve"> </v>
      </c>
      <c r="CB19" s="518" t="str">
        <f t="shared" si="35"/>
        <v xml:space="preserve"> </v>
      </c>
      <c r="CC19" s="518" t="str">
        <f t="shared" si="35"/>
        <v xml:space="preserve"> </v>
      </c>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row>
    <row r="20" spans="1:360" ht="24.95" customHeight="1" thickBot="1" x14ac:dyDescent="0.3">
      <c r="A20" s="41"/>
      <c r="B20" s="864"/>
      <c r="C20" s="854" t="s">
        <v>131</v>
      </c>
      <c r="D20" s="854"/>
      <c r="E20" s="48"/>
      <c r="F20" s="48"/>
      <c r="G20" s="44"/>
      <c r="H20" s="49" t="b">
        <f t="shared" si="13"/>
        <v>0</v>
      </c>
      <c r="I20" s="49" t="b">
        <f t="shared" si="14"/>
        <v>0</v>
      </c>
      <c r="J20" s="49">
        <f t="shared" si="15"/>
        <v>0</v>
      </c>
      <c r="K20" s="43"/>
      <c r="L20" s="47" t="str">
        <f t="shared" si="16"/>
        <v>I</v>
      </c>
      <c r="M20" s="44"/>
      <c r="N20" s="378">
        <f t="shared" si="17"/>
        <v>0</v>
      </c>
      <c r="O20" s="378" t="str">
        <f t="shared" si="18"/>
        <v xml:space="preserve"> </v>
      </c>
      <c r="P20" s="378" t="str">
        <f t="shared" si="19"/>
        <v xml:space="preserve"> </v>
      </c>
      <c r="Q20" s="379" t="str">
        <f t="shared" si="20"/>
        <v xml:space="preserve"> </v>
      </c>
      <c r="R20" s="378">
        <f t="shared" si="21"/>
        <v>0</v>
      </c>
      <c r="S20" s="378"/>
      <c r="T20" s="835"/>
      <c r="U20" s="45">
        <f t="shared" si="22"/>
        <v>0</v>
      </c>
      <c r="V20" s="386"/>
      <c r="W20" s="387"/>
      <c r="X20" s="377" t="e">
        <f t="shared" si="36"/>
        <v>#REF!</v>
      </c>
      <c r="Y20" s="388" t="e">
        <f>IF(#REF!=Y$2,3," ")</f>
        <v>#REF!</v>
      </c>
      <c r="Z20" s="388" t="e">
        <f>IF(#REF!=Z$2,2," ")</f>
        <v>#REF!</v>
      </c>
      <c r="AA20" s="388" t="e">
        <f>IF(#REF!=AA$2,1," ")</f>
        <v>#REF!</v>
      </c>
      <c r="AB20" s="388" t="e">
        <f>IF(#REF!=AB$2,0," ")</f>
        <v>#REF!</v>
      </c>
      <c r="AC20" s="459" t="e">
        <f t="shared" si="37"/>
        <v>#REF!</v>
      </c>
      <c r="AD20" s="879"/>
      <c r="AE20" s="880"/>
      <c r="AF20" s="880"/>
      <c r="AG20" s="880"/>
      <c r="AH20" s="883" t="str">
        <f>AH8</f>
        <v>I</v>
      </c>
      <c r="AI20" s="41"/>
      <c r="AJ20" s="602" t="str">
        <f t="shared" si="27"/>
        <v xml:space="preserve"> </v>
      </c>
      <c r="AK20" s="41"/>
      <c r="AL20" s="29"/>
      <c r="AM20" s="509">
        <f t="shared" si="28"/>
        <v>1</v>
      </c>
      <c r="AN20" s="363"/>
      <c r="AO20" s="363"/>
      <c r="AP20" s="364"/>
      <c r="AQ20" s="363"/>
      <c r="AR20" s="363"/>
      <c r="AS20" s="363"/>
      <c r="AT20" s="363"/>
      <c r="AU20" s="363"/>
      <c r="AV20" s="363"/>
      <c r="AW20" s="363"/>
      <c r="AX20" s="363"/>
      <c r="AY20" s="363"/>
      <c r="AZ20" s="363"/>
      <c r="BA20" s="363"/>
      <c r="BB20" s="363"/>
      <c r="BC20" s="363"/>
      <c r="BD20" s="363"/>
      <c r="BE20" s="381"/>
      <c r="BF20" s="381"/>
      <c r="BG20" s="381"/>
      <c r="BH20" s="381"/>
      <c r="BI20" s="29"/>
      <c r="BJ20" s="29"/>
      <c r="BK20" s="509"/>
      <c r="BL20" s="509">
        <f t="shared" si="29"/>
        <v>0</v>
      </c>
      <c r="BM20" s="509">
        <f t="shared" si="30"/>
        <v>3</v>
      </c>
      <c r="BN20" s="509">
        <f t="shared" si="31"/>
        <v>3</v>
      </c>
      <c r="BO20" s="29"/>
      <c r="BP20" s="518" t="str">
        <f t="shared" si="32"/>
        <v xml:space="preserve"> </v>
      </c>
      <c r="BQ20" s="518" t="str">
        <f t="shared" si="32"/>
        <v xml:space="preserve"> </v>
      </c>
      <c r="BR20" s="518" t="str">
        <f t="shared" si="32"/>
        <v xml:space="preserve"> </v>
      </c>
      <c r="BS20" s="518">
        <f t="shared" si="32"/>
        <v>0</v>
      </c>
      <c r="BT20" s="520">
        <f t="shared" si="33"/>
        <v>0</v>
      </c>
      <c r="BU20" s="520">
        <f t="shared" si="34"/>
        <v>0</v>
      </c>
      <c r="BV20" s="29"/>
      <c r="BW20" s="518">
        <f t="shared" si="35"/>
        <v>0</v>
      </c>
      <c r="BX20" s="518" t="str">
        <f t="shared" si="35"/>
        <v xml:space="preserve"> </v>
      </c>
      <c r="BY20" s="518" t="str">
        <f t="shared" si="35"/>
        <v xml:space="preserve"> </v>
      </c>
      <c r="BZ20" s="518" t="str">
        <f t="shared" si="35"/>
        <v xml:space="preserve"> </v>
      </c>
      <c r="CA20" s="518" t="str">
        <f t="shared" si="35"/>
        <v xml:space="preserve"> </v>
      </c>
      <c r="CB20" s="518" t="str">
        <f t="shared" si="35"/>
        <v xml:space="preserve"> </v>
      </c>
      <c r="CC20" s="518" t="str">
        <f t="shared" si="35"/>
        <v xml:space="preserve"> </v>
      </c>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row>
    <row r="21" spans="1:360" ht="24.95" customHeight="1" thickBot="1" x14ac:dyDescent="0.3">
      <c r="A21" s="41"/>
      <c r="B21" s="862" t="s">
        <v>315</v>
      </c>
      <c r="C21" s="862"/>
      <c r="D21" s="862"/>
      <c r="E21" s="419"/>
      <c r="F21" s="419"/>
      <c r="G21" s="44"/>
      <c r="H21" s="88"/>
      <c r="I21" s="88"/>
      <c r="J21" s="88">
        <f>MAX(J13:J20)</f>
        <v>2</v>
      </c>
      <c r="K21" s="43"/>
      <c r="L21" s="89" t="str">
        <f>LOOKUP(J21,$B$86:$B$92,$H$86:$H$92)</f>
        <v>M</v>
      </c>
      <c r="M21" s="44"/>
      <c r="N21" s="401" t="str">
        <f t="shared" si="17"/>
        <v xml:space="preserve"> </v>
      </c>
      <c r="O21" s="401" t="str">
        <f t="shared" si="18"/>
        <v xml:space="preserve"> </v>
      </c>
      <c r="P21" s="401">
        <f t="shared" si="19"/>
        <v>2</v>
      </c>
      <c r="Q21" s="432" t="str">
        <f t="shared" si="20"/>
        <v xml:space="preserve"> </v>
      </c>
      <c r="R21" s="401">
        <f>MAX(R13:R20)</f>
        <v>2</v>
      </c>
      <c r="S21" s="433" t="str">
        <f>LOOKUP(J21,$B$86:$B$92,$D$86:$D$92)</f>
        <v>Medium</v>
      </c>
      <c r="T21" s="835"/>
      <c r="U21" s="434">
        <f t="shared" si="22"/>
        <v>2</v>
      </c>
      <c r="V21" s="450"/>
      <c r="W21" s="451"/>
      <c r="X21" s="452">
        <f t="shared" si="36"/>
        <v>3</v>
      </c>
      <c r="Y21" s="388">
        <f>IF($AH20=Y$2,3," ")</f>
        <v>3</v>
      </c>
      <c r="Z21" s="388" t="str">
        <f>IF($AH20=Z$2,2," ")</f>
        <v xml:space="preserve"> </v>
      </c>
      <c r="AA21" s="388" t="str">
        <f>IF($AH20=AA$2,1," ")</f>
        <v xml:space="preserve"> </v>
      </c>
      <c r="AB21" s="388" t="str">
        <f>IF($AH20=AB$2,0," ")</f>
        <v xml:space="preserve"> </v>
      </c>
      <c r="AC21" s="435">
        <f t="shared" si="37"/>
        <v>5</v>
      </c>
      <c r="AD21" s="573"/>
      <c r="AE21" s="419"/>
      <c r="AF21" s="419"/>
      <c r="AG21" s="419"/>
      <c r="AH21" s="884"/>
      <c r="AI21" s="41"/>
      <c r="AJ21" s="650" t="str">
        <f>LOOKUP($BU21,$BW$11:$CC$11,$BW$12:$CC$12)</f>
        <v>Nominal</v>
      </c>
      <c r="AK21" s="41"/>
      <c r="AL21" s="29"/>
      <c r="AM21" s="509">
        <f t="shared" si="28"/>
        <v>1</v>
      </c>
      <c r="AN21" s="363"/>
      <c r="AO21" s="363"/>
      <c r="AP21" s="364"/>
      <c r="AQ21" s="363"/>
      <c r="AR21" s="363"/>
      <c r="AS21" s="363"/>
      <c r="AT21" s="363"/>
      <c r="AU21" s="363"/>
      <c r="AV21" s="363"/>
      <c r="AW21" s="363"/>
      <c r="AX21" s="363"/>
      <c r="AY21" s="363"/>
      <c r="AZ21" s="363"/>
      <c r="BA21" s="363"/>
      <c r="BB21" s="363"/>
      <c r="BC21" s="363"/>
      <c r="BD21" s="363"/>
      <c r="BE21" s="381"/>
      <c r="BF21" s="381"/>
      <c r="BG21" s="381"/>
      <c r="BH21" s="381"/>
      <c r="BI21" s="29"/>
      <c r="BJ21" s="29"/>
      <c r="BK21" s="29"/>
      <c r="BL21" s="29"/>
      <c r="BM21" s="29"/>
      <c r="BN21" s="29"/>
      <c r="BO21" s="29"/>
      <c r="BP21" s="29"/>
      <c r="BQ21" s="29"/>
      <c r="BR21" s="29"/>
      <c r="BS21" s="29"/>
      <c r="BT21" s="29"/>
      <c r="BU21" s="527">
        <f>MAX(BU13:BU20)</f>
        <v>2</v>
      </c>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row>
    <row r="22" spans="1:360" ht="10.15" customHeight="1" thickTop="1" thickBot="1" x14ac:dyDescent="0.3">
      <c r="A22" s="41"/>
      <c r="B22" s="866" t="s">
        <v>324</v>
      </c>
      <c r="C22" s="866"/>
      <c r="D22" s="866"/>
      <c r="E22" s="885" t="s">
        <v>117</v>
      </c>
      <c r="F22" s="885" t="s">
        <v>118</v>
      </c>
      <c r="G22" s="436"/>
      <c r="H22" s="477"/>
      <c r="I22" s="477"/>
      <c r="J22" s="477"/>
      <c r="K22" s="438"/>
      <c r="L22" s="871" t="s">
        <v>119</v>
      </c>
      <c r="M22" s="436"/>
      <c r="N22" s="478"/>
      <c r="O22" s="478"/>
      <c r="P22" s="478"/>
      <c r="Q22" s="479"/>
      <c r="R22" s="478"/>
      <c r="S22" s="480"/>
      <c r="T22" s="481"/>
      <c r="U22" s="482"/>
      <c r="V22" s="483"/>
      <c r="W22" s="483"/>
      <c r="X22" s="484"/>
      <c r="Y22" s="485"/>
      <c r="Z22" s="485"/>
      <c r="AA22" s="485"/>
      <c r="AB22" s="485"/>
      <c r="AC22" s="484"/>
      <c r="AD22" s="887" t="s">
        <v>345</v>
      </c>
      <c r="AE22" s="888"/>
      <c r="AF22" s="888"/>
      <c r="AG22" s="888"/>
      <c r="AH22" s="891" t="s">
        <v>181</v>
      </c>
      <c r="AI22" s="443"/>
      <c r="AJ22" s="887" t="s">
        <v>145</v>
      </c>
      <c r="AK22" s="41"/>
      <c r="AL22" s="29"/>
      <c r="AM22" s="363"/>
      <c r="AN22" s="363"/>
      <c r="AO22" s="363"/>
      <c r="AP22" s="364"/>
      <c r="AQ22" s="363"/>
      <c r="AR22" s="363"/>
      <c r="AS22" s="363"/>
      <c r="AT22" s="363"/>
      <c r="AU22" s="363"/>
      <c r="AV22" s="363"/>
      <c r="AW22" s="363"/>
      <c r="AX22" s="363"/>
      <c r="AY22" s="363"/>
      <c r="AZ22" s="363"/>
      <c r="BA22" s="363"/>
      <c r="BB22" s="363"/>
      <c r="BC22" s="363"/>
      <c r="BD22" s="363"/>
      <c r="BE22" s="381"/>
      <c r="BF22" s="381"/>
      <c r="BG22" s="381"/>
      <c r="BH22" s="381"/>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row>
    <row r="23" spans="1:360" s="17" customFormat="1" ht="120.2" customHeight="1" thickTop="1" x14ac:dyDescent="0.25">
      <c r="A23" s="46"/>
      <c r="B23" s="836"/>
      <c r="C23" s="836"/>
      <c r="D23" s="836"/>
      <c r="E23" s="886"/>
      <c r="F23" s="886"/>
      <c r="G23" s="436"/>
      <c r="H23" s="453" t="s">
        <v>121</v>
      </c>
      <c r="I23" s="453" t="s">
        <v>122</v>
      </c>
      <c r="J23" s="453" t="s">
        <v>123</v>
      </c>
      <c r="K23" s="438"/>
      <c r="L23" s="873"/>
      <c r="M23" s="436"/>
      <c r="N23" s="454" t="str">
        <f>IF(OR(F22=" ",G23=" ")," ",LOOKUP(K23,$B$86:$B$92,$H$86:$H$92))</f>
        <v>I</v>
      </c>
      <c r="O23" s="454" t="s">
        <v>57</v>
      </c>
      <c r="P23" s="454" t="s">
        <v>56</v>
      </c>
      <c r="Q23" s="454" t="s">
        <v>154</v>
      </c>
      <c r="R23" s="455" t="s">
        <v>313</v>
      </c>
      <c r="S23" s="455"/>
      <c r="T23" s="456"/>
      <c r="U23" s="457"/>
      <c r="V23" s="457"/>
      <c r="W23" s="457"/>
      <c r="X23" s="457"/>
      <c r="Y23" s="457"/>
      <c r="Z23" s="457"/>
      <c r="AA23" s="457"/>
      <c r="AB23" s="457"/>
      <c r="AC23" s="457"/>
      <c r="AD23" s="889"/>
      <c r="AE23" s="890"/>
      <c r="AF23" s="890"/>
      <c r="AG23" s="890"/>
      <c r="AH23" s="891"/>
      <c r="AI23" s="458"/>
      <c r="AJ23" s="889"/>
      <c r="AK23" s="46"/>
      <c r="AL23" s="257"/>
      <c r="AM23" s="257"/>
      <c r="AN23" s="257"/>
      <c r="AO23" s="257"/>
      <c r="AP23" s="257"/>
      <c r="AQ23" s="363"/>
      <c r="AR23" s="363"/>
      <c r="AS23" s="363"/>
      <c r="AT23" s="363"/>
      <c r="AU23" s="363"/>
      <c r="AV23" s="363"/>
      <c r="AW23" s="363"/>
      <c r="AX23" s="363"/>
      <c r="AY23" s="363"/>
      <c r="AZ23" s="363"/>
      <c r="BA23" s="363"/>
      <c r="BB23" s="363"/>
      <c r="BC23" s="363"/>
      <c r="BD23" s="363"/>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c r="HZ23" s="257"/>
      <c r="IA23" s="257"/>
      <c r="IB23" s="257"/>
      <c r="IC23" s="257"/>
      <c r="ID23" s="257"/>
      <c r="IE23" s="257"/>
      <c r="IF23" s="257"/>
      <c r="IG23" s="257"/>
      <c r="IH23" s="257"/>
      <c r="II23" s="257"/>
      <c r="IJ23" s="257"/>
      <c r="IK23" s="257"/>
      <c r="IL23" s="257"/>
      <c r="IM23" s="257"/>
      <c r="IN23" s="257"/>
      <c r="IO23" s="257"/>
      <c r="IP23" s="257"/>
      <c r="IQ23" s="257"/>
      <c r="IR23" s="257"/>
      <c r="IS23" s="257"/>
      <c r="IT23" s="257"/>
      <c r="IU23" s="257"/>
      <c r="IV23" s="257"/>
      <c r="IW23" s="257"/>
      <c r="IX23" s="257"/>
      <c r="IY23" s="257"/>
      <c r="IZ23" s="257"/>
      <c r="JA23" s="257"/>
      <c r="JB23" s="257"/>
      <c r="JC23" s="257"/>
      <c r="JD23" s="257"/>
      <c r="JE23" s="257"/>
      <c r="JF23" s="257"/>
      <c r="JG23" s="257"/>
      <c r="JH23" s="257"/>
      <c r="JI23" s="257"/>
      <c r="JJ23" s="257"/>
      <c r="JK23" s="257"/>
      <c r="JL23" s="257"/>
      <c r="JM23" s="257"/>
      <c r="JN23" s="257"/>
      <c r="JO23" s="257"/>
      <c r="JP23" s="257"/>
      <c r="JQ23" s="257"/>
      <c r="JR23" s="257"/>
      <c r="JS23" s="257"/>
      <c r="JT23" s="257"/>
      <c r="JU23" s="257"/>
      <c r="JV23" s="257"/>
      <c r="JW23" s="257"/>
      <c r="JX23" s="257"/>
      <c r="JY23" s="257"/>
      <c r="JZ23" s="257"/>
      <c r="KA23" s="257"/>
      <c r="KB23" s="257"/>
      <c r="KC23" s="257"/>
      <c r="KD23" s="257"/>
      <c r="KE23" s="257"/>
      <c r="KF23" s="257"/>
      <c r="KG23" s="257"/>
      <c r="KH23" s="257"/>
      <c r="KI23" s="257"/>
      <c r="KJ23" s="257"/>
      <c r="KK23" s="257"/>
      <c r="KL23" s="257"/>
      <c r="KM23" s="257"/>
      <c r="KN23" s="257"/>
      <c r="KO23" s="257"/>
      <c r="KP23" s="257"/>
      <c r="KQ23" s="257"/>
      <c r="KR23" s="257"/>
      <c r="KS23" s="257"/>
      <c r="KT23" s="257"/>
      <c r="KU23" s="257"/>
      <c r="KV23" s="257"/>
      <c r="KW23" s="257"/>
      <c r="KX23" s="257"/>
      <c r="KY23" s="257"/>
      <c r="KZ23" s="257"/>
      <c r="LA23" s="257"/>
      <c r="LB23" s="257"/>
      <c r="LC23" s="257"/>
      <c r="LD23" s="257"/>
      <c r="LE23" s="257"/>
      <c r="LF23" s="257"/>
      <c r="LG23" s="257"/>
      <c r="LH23" s="257"/>
      <c r="LI23" s="257"/>
      <c r="LJ23" s="257"/>
      <c r="LK23" s="257"/>
      <c r="LL23" s="257"/>
      <c r="LM23" s="257"/>
      <c r="LN23" s="257"/>
      <c r="LO23" s="257"/>
      <c r="LP23" s="257"/>
      <c r="LQ23" s="257"/>
      <c r="LR23" s="257"/>
      <c r="LS23" s="257"/>
      <c r="LT23" s="257"/>
      <c r="LU23" s="257"/>
      <c r="LV23" s="257"/>
      <c r="LW23" s="257"/>
      <c r="LX23" s="257"/>
      <c r="LY23" s="257"/>
      <c r="LZ23" s="257"/>
      <c r="MA23" s="257"/>
      <c r="MB23" s="257"/>
      <c r="MC23" s="257"/>
      <c r="MD23" s="257"/>
      <c r="ME23" s="257"/>
      <c r="MF23" s="257"/>
      <c r="MG23" s="257"/>
      <c r="MH23" s="257"/>
      <c r="MI23" s="257"/>
      <c r="MJ23" s="257"/>
      <c r="MK23" s="257"/>
      <c r="ML23" s="257"/>
      <c r="MM23" s="257"/>
      <c r="MN23" s="257"/>
      <c r="MO23" s="257"/>
      <c r="MP23" s="257"/>
      <c r="MQ23" s="257"/>
      <c r="MR23" s="257"/>
      <c r="MS23" s="257"/>
      <c r="MT23" s="257"/>
      <c r="MU23" s="257"/>
      <c r="MV23" s="257"/>
    </row>
    <row r="24" spans="1:360" ht="24.95" customHeight="1" x14ac:dyDescent="0.25">
      <c r="A24" s="41"/>
      <c r="B24" s="828" t="s">
        <v>172</v>
      </c>
      <c r="C24" s="829"/>
      <c r="D24" s="640" t="s">
        <v>149</v>
      </c>
      <c r="E24" s="48"/>
      <c r="F24" s="48"/>
      <c r="G24" s="44"/>
      <c r="H24" s="49" t="b">
        <f>IF(E24=" "," ",IF(E24=$E$86,$B$86,IF(E24=$E$87,$B$87,IF(E24=$E$88,$B$88,IF(E24=$E$89,$B$89)))))</f>
        <v>0</v>
      </c>
      <c r="I24" s="49" t="b">
        <f>IF(F24=" "," ",IF(F24=$F$86,$B$86,IF(F24=$F$87,$B$87,IF(F24=$F$88,$B$88,IF(F24=$F$89,$B$89)))))</f>
        <v>0</v>
      </c>
      <c r="J24" s="49">
        <f>IF(OR(H24=" ",I24=" ")," ",H24+I24)</f>
        <v>0</v>
      </c>
      <c r="K24" s="43"/>
      <c r="L24" s="47" t="str">
        <f>IF(OR(E24=" ",F24=" ")," ",LOOKUP(J24,$B$86:$B$92,$H$86:$H$92))</f>
        <v>I</v>
      </c>
      <c r="M24" s="44"/>
      <c r="N24" s="378">
        <f>IF($L24=N$5,0," ")</f>
        <v>0</v>
      </c>
      <c r="O24" s="378" t="str">
        <f>IF($L24=O$5,1," ")</f>
        <v xml:space="preserve"> </v>
      </c>
      <c r="P24" s="378" t="str">
        <f>IF($L24=P$5,2," ")</f>
        <v xml:space="preserve"> </v>
      </c>
      <c r="Q24" s="379" t="str">
        <f>IF($L24=Q$5,3," ")</f>
        <v xml:space="preserve"> </v>
      </c>
      <c r="R24" s="378">
        <f t="shared" si="21"/>
        <v>0</v>
      </c>
      <c r="S24" s="401"/>
      <c r="T24" s="120"/>
      <c r="U24" s="45">
        <f t="shared" ref="U24:U25" si="38">R24</f>
        <v>0</v>
      </c>
      <c r="V24" s="386"/>
      <c r="W24" s="387"/>
      <c r="X24" s="377">
        <f t="shared" ref="X24:X25" si="39">MAX(Y24:AB24)</f>
        <v>0</v>
      </c>
      <c r="Y24" s="388" t="str">
        <f>IF($AH24=Y$2,3," ")</f>
        <v xml:space="preserve"> </v>
      </c>
      <c r="Z24" s="388" t="str">
        <f>IF($AH24=Z$2,2," ")</f>
        <v xml:space="preserve"> </v>
      </c>
      <c r="AA24" s="388" t="str">
        <f>IF($AH24=AA$2,1," ")</f>
        <v xml:space="preserve"> </v>
      </c>
      <c r="AB24" s="388" t="str">
        <f>IF($AH24=AB$2,0," ")</f>
        <v xml:space="preserve"> </v>
      </c>
      <c r="AC24" s="459">
        <f t="shared" ref="AC24:AC25" si="40">U24+X24</f>
        <v>0</v>
      </c>
      <c r="AD24" s="893"/>
      <c r="AE24" s="893"/>
      <c r="AF24" s="893"/>
      <c r="AG24" s="894"/>
      <c r="AH24" s="891"/>
      <c r="AI24" s="41"/>
      <c r="AJ24" s="602" t="str">
        <f>IF(U24=0," ",LOOKUP($BU24,$BW$11:$CC$11,$BW$12:$CC$12))</f>
        <v xml:space="preserve"> </v>
      </c>
      <c r="AK24" s="41"/>
      <c r="AL24" s="29"/>
      <c r="AM24" s="509">
        <f t="shared" ref="AM24:AM25" si="41">$AQ$5</f>
        <v>1</v>
      </c>
      <c r="AN24" s="363"/>
      <c r="AO24" s="363"/>
      <c r="AP24" s="364"/>
      <c r="AQ24" s="363"/>
      <c r="AR24" s="363"/>
      <c r="AS24" s="363"/>
      <c r="AT24" s="363"/>
      <c r="AU24" s="363"/>
      <c r="AV24" s="363"/>
      <c r="AW24" s="363"/>
      <c r="AX24" s="363"/>
      <c r="AY24" s="363"/>
      <c r="AZ24" s="363"/>
      <c r="BA24" s="363"/>
      <c r="BB24" s="363"/>
      <c r="BC24" s="363"/>
      <c r="BD24" s="363"/>
      <c r="BE24" s="381"/>
      <c r="BF24" s="381"/>
      <c r="BG24" s="381"/>
      <c r="BH24" s="381"/>
      <c r="BI24" s="29"/>
      <c r="BJ24" s="29"/>
      <c r="BK24" s="509"/>
      <c r="BL24" s="509">
        <f t="shared" ref="BL24:BL25" si="42">R24</f>
        <v>0</v>
      </c>
      <c r="BM24" s="509">
        <f t="shared" ref="BM24:BM25" si="43">LOOKUP(AM24,BE$5:BH$5,BE$6:BH$6)</f>
        <v>3</v>
      </c>
      <c r="BN24" s="509">
        <f t="shared" ref="BN24:BN25" si="44">BL24+BM24</f>
        <v>3</v>
      </c>
      <c r="BO24" s="29"/>
      <c r="BP24" s="518" t="str">
        <f t="shared" ref="BP24:BS25" si="45">IF($BL24=BP$4,BP$4," ")</f>
        <v xml:space="preserve"> </v>
      </c>
      <c r="BQ24" s="518" t="str">
        <f t="shared" si="45"/>
        <v xml:space="preserve"> </v>
      </c>
      <c r="BR24" s="518" t="str">
        <f t="shared" si="45"/>
        <v xml:space="preserve"> </v>
      </c>
      <c r="BS24" s="518">
        <f t="shared" si="45"/>
        <v>0</v>
      </c>
      <c r="BT24" s="520">
        <f t="shared" ref="BT24:BT25" si="46">MAX(BP24:BS24)</f>
        <v>0</v>
      </c>
      <c r="BU24" s="520">
        <f t="shared" ref="BU24:BU25" si="47">IF(BT24&lt;3,BT24,BN24)</f>
        <v>0</v>
      </c>
      <c r="BV24" s="29"/>
      <c r="BW24" s="518">
        <f t="shared" ref="BW24:CC26" si="48">IF($BU24=BW$11,BW$11," ")</f>
        <v>0</v>
      </c>
      <c r="BX24" s="518" t="str">
        <f t="shared" si="48"/>
        <v xml:space="preserve"> </v>
      </c>
      <c r="BY24" s="518" t="str">
        <f t="shared" si="48"/>
        <v xml:space="preserve"> </v>
      </c>
      <c r="BZ24" s="518" t="str">
        <f t="shared" si="48"/>
        <v xml:space="preserve"> </v>
      </c>
      <c r="CA24" s="518" t="str">
        <f t="shared" si="48"/>
        <v xml:space="preserve"> </v>
      </c>
      <c r="CB24" s="518" t="str">
        <f t="shared" si="48"/>
        <v xml:space="preserve"> </v>
      </c>
      <c r="CC24" s="518" t="str">
        <f t="shared" si="48"/>
        <v xml:space="preserve"> </v>
      </c>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row>
    <row r="25" spans="1:360" ht="24.95" customHeight="1" thickBot="1" x14ac:dyDescent="0.3">
      <c r="A25" s="41"/>
      <c r="B25" s="830"/>
      <c r="C25" s="831"/>
      <c r="D25" s="641" t="s">
        <v>150</v>
      </c>
      <c r="E25" s="48"/>
      <c r="F25" s="48"/>
      <c r="G25" s="44"/>
      <c r="H25" s="49" t="b">
        <f>IF(E25=" "," ",IF(E25=$E$86,$B$86,IF(E25=$E$87,$B$87,IF(E25=$E$88,$B$88,IF(E25=$E$89,$B$89)))))</f>
        <v>0</v>
      </c>
      <c r="I25" s="49" t="b">
        <f>IF(F25=" "," ",IF(F25=$F$86,$B$86,IF(F25=$F$87,$B$87,IF(F25=$F$88,$B$88,IF(F25=$F$89,$B$89)))))</f>
        <v>0</v>
      </c>
      <c r="J25" s="49">
        <f>IF(OR(H25=" ",I25=" ")," ",H25+I25)</f>
        <v>0</v>
      </c>
      <c r="K25" s="43"/>
      <c r="L25" s="47" t="str">
        <f>IF(OR(E25=" ",F25=" ")," ",LOOKUP(J25,$B$86:$B$92,$H$86:$H$92))</f>
        <v>I</v>
      </c>
      <c r="M25" s="44"/>
      <c r="N25" s="378">
        <f>IF($L25=N$5,0," ")</f>
        <v>0</v>
      </c>
      <c r="O25" s="378" t="str">
        <f>IF($L25=O$5,1," ")</f>
        <v xml:space="preserve"> </v>
      </c>
      <c r="P25" s="378" t="str">
        <f>IF($L25=P$5,2," ")</f>
        <v xml:space="preserve"> </v>
      </c>
      <c r="Q25" s="379" t="str">
        <f>IF($L25=Q$5,3," ")</f>
        <v xml:space="preserve"> </v>
      </c>
      <c r="R25" s="378">
        <f t="shared" si="21"/>
        <v>0</v>
      </c>
      <c r="S25" s="401"/>
      <c r="T25" s="120"/>
      <c r="U25" s="45">
        <f t="shared" si="38"/>
        <v>0</v>
      </c>
      <c r="V25" s="386"/>
      <c r="W25" s="387"/>
      <c r="X25" s="377">
        <f t="shared" si="39"/>
        <v>0</v>
      </c>
      <c r="Y25" s="388" t="str">
        <f>IF($AH25=Y$2,3," ")</f>
        <v xml:space="preserve"> </v>
      </c>
      <c r="Z25" s="388" t="str">
        <f>IF($AH25=Z$2,2," ")</f>
        <v xml:space="preserve"> </v>
      </c>
      <c r="AA25" s="388" t="str">
        <f>IF($AH25=AA$2,1," ")</f>
        <v xml:space="preserve"> </v>
      </c>
      <c r="AB25" s="388" t="str">
        <f>IF($AH25=AB$2,0," ")</f>
        <v xml:space="preserve"> </v>
      </c>
      <c r="AC25" s="459">
        <f t="shared" si="40"/>
        <v>0</v>
      </c>
      <c r="AD25" s="877"/>
      <c r="AE25" s="877"/>
      <c r="AF25" s="877"/>
      <c r="AG25" s="878"/>
      <c r="AH25" s="892"/>
      <c r="AI25" s="41"/>
      <c r="AJ25" s="602" t="str">
        <f>IF(U25=0," ",LOOKUP($BU25,$BW$11:$CC$11,$BW$12:$CC$12))</f>
        <v xml:space="preserve"> </v>
      </c>
      <c r="AK25" s="41"/>
      <c r="AL25" s="29"/>
      <c r="AM25" s="509">
        <f t="shared" si="41"/>
        <v>1</v>
      </c>
      <c r="AN25" s="363"/>
      <c r="AO25" s="363"/>
      <c r="AP25" s="364"/>
      <c r="AQ25" s="363"/>
      <c r="AR25" s="363"/>
      <c r="AS25" s="363"/>
      <c r="AT25" s="363"/>
      <c r="AU25" s="363"/>
      <c r="AV25" s="363"/>
      <c r="AW25" s="363"/>
      <c r="AX25" s="363"/>
      <c r="AY25" s="363"/>
      <c r="AZ25" s="363"/>
      <c r="BA25" s="363"/>
      <c r="BB25" s="363"/>
      <c r="BC25" s="363"/>
      <c r="BD25" s="363"/>
      <c r="BE25" s="381"/>
      <c r="BF25" s="381"/>
      <c r="BG25" s="381"/>
      <c r="BH25" s="381"/>
      <c r="BI25" s="29"/>
      <c r="BJ25" s="29"/>
      <c r="BK25" s="509"/>
      <c r="BL25" s="509">
        <f t="shared" si="42"/>
        <v>0</v>
      </c>
      <c r="BM25" s="509">
        <f t="shared" si="43"/>
        <v>3</v>
      </c>
      <c r="BN25" s="509">
        <f t="shared" si="44"/>
        <v>3</v>
      </c>
      <c r="BO25" s="29"/>
      <c r="BP25" s="518" t="str">
        <f t="shared" si="45"/>
        <v xml:space="preserve"> </v>
      </c>
      <c r="BQ25" s="518" t="str">
        <f t="shared" si="45"/>
        <v xml:space="preserve"> </v>
      </c>
      <c r="BR25" s="518" t="str">
        <f t="shared" si="45"/>
        <v xml:space="preserve"> </v>
      </c>
      <c r="BS25" s="518">
        <f t="shared" si="45"/>
        <v>0</v>
      </c>
      <c r="BT25" s="520">
        <f t="shared" si="46"/>
        <v>0</v>
      </c>
      <c r="BU25" s="520">
        <f t="shared" si="47"/>
        <v>0</v>
      </c>
      <c r="BV25" s="29"/>
      <c r="BW25" s="518">
        <f t="shared" si="48"/>
        <v>0</v>
      </c>
      <c r="BX25" s="518" t="str">
        <f t="shared" si="48"/>
        <v xml:space="preserve"> </v>
      </c>
      <c r="BY25" s="518" t="str">
        <f t="shared" si="48"/>
        <v xml:space="preserve"> </v>
      </c>
      <c r="BZ25" s="518" t="str">
        <f t="shared" si="48"/>
        <v xml:space="preserve"> </v>
      </c>
      <c r="CA25" s="518" t="str">
        <f t="shared" si="48"/>
        <v xml:space="preserve"> </v>
      </c>
      <c r="CB25" s="518" t="str">
        <f t="shared" si="48"/>
        <v xml:space="preserve"> </v>
      </c>
      <c r="CC25" s="518" t="str">
        <f t="shared" si="48"/>
        <v xml:space="preserve"> </v>
      </c>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row>
    <row r="26" spans="1:360" ht="24.95" customHeight="1" thickBot="1" x14ac:dyDescent="0.3">
      <c r="A26" s="41"/>
      <c r="B26" s="830"/>
      <c r="C26" s="831"/>
      <c r="D26" s="431" t="s">
        <v>323</v>
      </c>
      <c r="E26" s="312"/>
      <c r="F26" s="312"/>
      <c r="G26" s="44"/>
      <c r="H26" s="382"/>
      <c r="I26" s="382"/>
      <c r="J26" s="382">
        <f>MAX(J24:J25)</f>
        <v>0</v>
      </c>
      <c r="K26" s="43"/>
      <c r="L26" s="89" t="str">
        <f>IF(OR(E26=" ",F26=" ")," ",LOOKUP(J26,$B$86:$B$92,$H$86:$H$92))</f>
        <v>I</v>
      </c>
      <c r="M26" s="44"/>
      <c r="N26" s="401">
        <f>IF($L26=N$5,0," ")</f>
        <v>0</v>
      </c>
      <c r="O26" s="401" t="str">
        <f>IF($L26=O$5,1," ")</f>
        <v xml:space="preserve"> </v>
      </c>
      <c r="P26" s="401" t="str">
        <f>IF($L26=P$5,2," ")</f>
        <v xml:space="preserve"> </v>
      </c>
      <c r="Q26" s="432" t="str">
        <f>IF($L26=Q$5,3," ")</f>
        <v xml:space="preserve"> </v>
      </c>
      <c r="R26" s="401">
        <f>MAX(R24:R25)</f>
        <v>0</v>
      </c>
      <c r="S26" s="433" t="str">
        <f>LOOKUP(J26,$B$86:$B$92,$D$86:$D$92)</f>
        <v>Insignificant</v>
      </c>
      <c r="T26" s="120"/>
      <c r="U26" s="434">
        <f>R26</f>
        <v>0</v>
      </c>
      <c r="V26" s="855"/>
      <c r="W26" s="856"/>
      <c r="X26" s="856"/>
      <c r="Y26" s="856"/>
      <c r="Z26" s="856"/>
      <c r="AA26" s="856"/>
      <c r="AB26" s="857"/>
      <c r="AC26" s="435">
        <f>MAX(AC24:AC25)</f>
        <v>0</v>
      </c>
      <c r="AD26" s="574"/>
      <c r="AE26" s="43"/>
      <c r="AF26" s="43"/>
      <c r="AG26" s="43"/>
      <c r="AH26" s="638" t="str">
        <f>AH20</f>
        <v>I</v>
      </c>
      <c r="AI26" s="41"/>
      <c r="AJ26" s="650" t="str">
        <f>LOOKUP($BU26,$BW$11:$CC$11,$BW$12:$CC$12)</f>
        <v>Insignificant</v>
      </c>
      <c r="AK26" s="41"/>
      <c r="AL26" s="29"/>
      <c r="AM26" s="29"/>
      <c r="AN26" s="29"/>
      <c r="AO26" s="29"/>
      <c r="AP26" s="29"/>
      <c r="AQ26" s="363"/>
      <c r="AR26" s="363"/>
      <c r="AS26" s="363"/>
      <c r="AT26" s="363"/>
      <c r="AU26" s="363"/>
      <c r="AV26" s="363"/>
      <c r="AW26" s="363"/>
      <c r="AX26" s="363"/>
      <c r="AY26" s="363"/>
      <c r="AZ26" s="363"/>
      <c r="BA26" s="363"/>
      <c r="BB26" s="363"/>
      <c r="BC26" s="363"/>
      <c r="BD26" s="363"/>
      <c r="BE26" s="381"/>
      <c r="BF26" s="381"/>
      <c r="BG26" s="381"/>
      <c r="BH26" s="381"/>
      <c r="BI26" s="29"/>
      <c r="BJ26" s="29"/>
      <c r="BK26" s="509"/>
      <c r="BL26" s="509"/>
      <c r="BM26" s="509"/>
      <c r="BN26" s="509"/>
      <c r="BO26" s="29"/>
      <c r="BP26" s="518"/>
      <c r="BQ26" s="518"/>
      <c r="BR26" s="518"/>
      <c r="BS26" s="518"/>
      <c r="BT26" s="520"/>
      <c r="BU26" s="527">
        <f>MAX(BU24:BU25)</f>
        <v>0</v>
      </c>
      <c r="BV26" s="29"/>
      <c r="BW26" s="518">
        <f t="shared" si="48"/>
        <v>0</v>
      </c>
      <c r="BX26" s="518" t="str">
        <f t="shared" si="48"/>
        <v xml:space="preserve"> </v>
      </c>
      <c r="BY26" s="518" t="str">
        <f t="shared" si="48"/>
        <v xml:space="preserve"> </v>
      </c>
      <c r="BZ26" s="518" t="str">
        <f t="shared" si="48"/>
        <v xml:space="preserve"> </v>
      </c>
      <c r="CA26" s="518" t="str">
        <f t="shared" si="48"/>
        <v xml:space="preserve"> </v>
      </c>
      <c r="CB26" s="518" t="str">
        <f t="shared" si="48"/>
        <v xml:space="preserve"> </v>
      </c>
      <c r="CC26" s="518" t="str">
        <f t="shared" si="48"/>
        <v xml:space="preserve"> </v>
      </c>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row>
    <row r="27" spans="1:360" ht="20.100000000000001" customHeight="1" thickTop="1" thickBot="1" x14ac:dyDescent="0.45">
      <c r="A27" s="41"/>
      <c r="B27" s="818" t="s">
        <v>42</v>
      </c>
      <c r="C27" s="818"/>
      <c r="D27" s="818"/>
      <c r="E27" s="448"/>
      <c r="F27" s="448"/>
      <c r="G27" s="436"/>
      <c r="H27" s="437"/>
      <c r="I27" s="437"/>
      <c r="J27" s="437">
        <f>MAX(J9,J21,J26)</f>
        <v>2</v>
      </c>
      <c r="K27" s="438"/>
      <c r="L27" s="820" t="str">
        <f>IF(OR(E27=" ",F27=" ")," ",LOOKUP(J27,$B$86:$B$92,$H$86:$H$92))</f>
        <v>M</v>
      </c>
      <c r="M27" s="436"/>
      <c r="N27" s="439" t="str">
        <f>IF($L27=N$5,0," ")</f>
        <v xml:space="preserve"> </v>
      </c>
      <c r="O27" s="439" t="str">
        <f>IF($L27=O$5,1," ")</f>
        <v xml:space="preserve"> </v>
      </c>
      <c r="P27" s="439">
        <f>IF($L27=P$5,2," ")</f>
        <v>2</v>
      </c>
      <c r="Q27" s="440" t="str">
        <f>IF($L27=Q$5,3," ")</f>
        <v xml:space="preserve"> </v>
      </c>
      <c r="R27" s="439">
        <f>MAX(R25:R26)</f>
        <v>0</v>
      </c>
      <c r="S27" s="441" t="str">
        <f>LOOKUP(J27,$B$86:$B$92,$D$86:$D$92)</f>
        <v>Medium</v>
      </c>
      <c r="T27" s="442"/>
      <c r="U27" s="443"/>
      <c r="V27" s="443"/>
      <c r="W27" s="443"/>
      <c r="X27" s="443"/>
      <c r="Y27" s="443"/>
      <c r="Z27" s="443"/>
      <c r="AA27" s="443"/>
      <c r="AB27" s="443"/>
      <c r="AC27" s="444">
        <f>MAX(AC25:AC26)</f>
        <v>0</v>
      </c>
      <c r="AD27" s="575" t="s">
        <v>5</v>
      </c>
      <c r="AE27" s="445"/>
      <c r="AF27" s="445"/>
      <c r="AG27" s="445"/>
      <c r="AH27" s="445"/>
      <c r="AI27" s="443"/>
      <c r="AJ27" s="881" t="str">
        <f>LOOKUP(BU27,BW4:CC4,BW5:CC5)</f>
        <v>Nominal</v>
      </c>
      <c r="AK27" s="41"/>
      <c r="AL27" s="29"/>
      <c r="AM27" s="29"/>
      <c r="AN27" s="29"/>
      <c r="AO27" s="29"/>
      <c r="AP27" s="29"/>
      <c r="AQ27" s="363"/>
      <c r="AR27" s="363"/>
      <c r="AS27" s="363"/>
      <c r="AT27" s="363"/>
      <c r="AU27" s="363"/>
      <c r="AV27" s="363"/>
      <c r="AW27" s="363"/>
      <c r="AX27" s="363"/>
      <c r="AY27" s="363"/>
      <c r="AZ27" s="363"/>
      <c r="BA27" s="363"/>
      <c r="BB27" s="363"/>
      <c r="BC27" s="363"/>
      <c r="BD27" s="363"/>
      <c r="BE27" s="29"/>
      <c r="BF27" s="29"/>
      <c r="BG27" s="29"/>
      <c r="BH27" s="29"/>
      <c r="BI27" s="29"/>
      <c r="BJ27" s="29"/>
      <c r="BK27" s="29"/>
      <c r="BL27" s="29"/>
      <c r="BM27" s="29"/>
      <c r="BN27" s="29"/>
      <c r="BO27" s="29"/>
      <c r="BP27" s="29"/>
      <c r="BQ27" s="29"/>
      <c r="BR27" s="29"/>
      <c r="BS27" s="29"/>
      <c r="BT27" s="29"/>
      <c r="BU27" s="527">
        <f>MAX(BU9,BU21,BU26)</f>
        <v>2</v>
      </c>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row>
    <row r="28" spans="1:360" ht="20.100000000000001" customHeight="1" x14ac:dyDescent="0.4">
      <c r="A28" s="41"/>
      <c r="B28" s="819"/>
      <c r="C28" s="819"/>
      <c r="D28" s="819"/>
      <c r="E28" s="449"/>
      <c r="F28" s="449"/>
      <c r="G28" s="90"/>
      <c r="H28" s="382"/>
      <c r="I28" s="382"/>
      <c r="J28" s="382"/>
      <c r="K28" s="91"/>
      <c r="L28" s="821"/>
      <c r="M28" s="90"/>
      <c r="N28" s="383"/>
      <c r="O28" s="383"/>
      <c r="P28" s="383"/>
      <c r="Q28" s="384"/>
      <c r="R28" s="383"/>
      <c r="S28" s="383"/>
      <c r="T28" s="336"/>
      <c r="U28" s="446"/>
      <c r="V28" s="446"/>
      <c r="W28" s="446"/>
      <c r="X28" s="446"/>
      <c r="Y28" s="446"/>
      <c r="Z28" s="446"/>
      <c r="AA28" s="446"/>
      <c r="AB28" s="446"/>
      <c r="AC28" s="427"/>
      <c r="AD28" s="576" t="s">
        <v>6</v>
      </c>
      <c r="AE28" s="447"/>
      <c r="AF28" s="447"/>
      <c r="AG28" s="447"/>
      <c r="AH28" s="447"/>
      <c r="AI28" s="446"/>
      <c r="AJ28" s="882"/>
      <c r="AK28" s="41"/>
      <c r="AL28" s="29"/>
      <c r="AM28" s="29"/>
      <c r="AN28" s="29"/>
      <c r="AO28" s="29"/>
      <c r="AP28" s="29"/>
      <c r="AQ28" s="363"/>
      <c r="AR28" s="363"/>
      <c r="AS28" s="363"/>
      <c r="AT28" s="363"/>
      <c r="AU28" s="363"/>
      <c r="AV28" s="363"/>
      <c r="AW28" s="363"/>
      <c r="AX28" s="363"/>
      <c r="AY28" s="363"/>
      <c r="AZ28" s="363"/>
      <c r="BA28" s="363"/>
      <c r="BB28" s="363"/>
      <c r="BC28" s="363"/>
      <c r="BD28" s="363"/>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row>
    <row r="29" spans="1:360" ht="12.2" customHeight="1" x14ac:dyDescent="0.3">
      <c r="A29" s="41"/>
      <c r="B29" s="41"/>
      <c r="C29" s="41"/>
      <c r="D29" s="41"/>
      <c r="E29" s="62"/>
      <c r="F29" s="62"/>
      <c r="G29" s="41"/>
      <c r="H29" s="41"/>
      <c r="I29" s="41"/>
      <c r="J29" s="41"/>
      <c r="K29" s="41"/>
      <c r="L29" s="41"/>
      <c r="M29" s="41"/>
      <c r="N29" s="41"/>
      <c r="O29" s="41"/>
      <c r="P29" s="41"/>
      <c r="Q29" s="41"/>
      <c r="R29" s="41"/>
      <c r="S29" s="41"/>
      <c r="T29" s="43"/>
      <c r="U29" s="41"/>
      <c r="V29" s="41"/>
      <c r="W29" s="41"/>
      <c r="X29" s="41"/>
      <c r="Y29" s="41"/>
      <c r="Z29" s="41"/>
      <c r="AA29" s="41"/>
      <c r="AB29" s="41"/>
      <c r="AC29" s="427"/>
      <c r="AD29" s="574"/>
      <c r="AE29" s="43"/>
      <c r="AF29" s="43"/>
      <c r="AG29" s="43"/>
      <c r="AH29" s="43"/>
      <c r="AI29" s="41"/>
      <c r="AJ29" s="41"/>
      <c r="AK29" s="41"/>
      <c r="AL29" s="29"/>
      <c r="AM29" s="29"/>
      <c r="AN29" s="29"/>
      <c r="AO29" s="29"/>
      <c r="AP29" s="29"/>
      <c r="AQ29" s="363"/>
      <c r="AR29" s="363"/>
      <c r="AS29" s="363"/>
      <c r="AT29" s="363"/>
      <c r="AU29" s="363"/>
      <c r="AV29" s="363"/>
      <c r="AW29" s="363"/>
      <c r="AX29" s="363"/>
      <c r="AY29" s="363"/>
      <c r="AZ29" s="363"/>
      <c r="BA29" s="363"/>
      <c r="BB29" s="363"/>
      <c r="BC29" s="363"/>
      <c r="BD29" s="363"/>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row>
    <row r="30" spans="1:360" ht="39.950000000000003" customHeight="1" x14ac:dyDescent="0.7">
      <c r="A30" s="422"/>
      <c r="B30" s="29"/>
      <c r="C30" s="29"/>
      <c r="D30" s="29"/>
      <c r="E30" s="258"/>
      <c r="F30" s="258"/>
      <c r="G30" s="29"/>
      <c r="H30" s="29"/>
      <c r="I30" s="29"/>
      <c r="J30" s="29"/>
      <c r="K30" s="29"/>
      <c r="L30" s="29"/>
      <c r="M30" s="29"/>
      <c r="N30" s="29"/>
      <c r="O30" s="29"/>
      <c r="P30" s="29"/>
      <c r="Q30" s="29"/>
      <c r="R30" s="29"/>
      <c r="S30" s="29"/>
      <c r="T30" s="29"/>
      <c r="U30" s="29"/>
      <c r="V30" s="29"/>
      <c r="W30" s="29"/>
      <c r="X30" s="29"/>
      <c r="Y30" s="29"/>
      <c r="Z30" s="29"/>
      <c r="AA30" s="29"/>
      <c r="AB30" s="29"/>
      <c r="AC30" s="29"/>
      <c r="AD30" s="577"/>
      <c r="AE30" s="422"/>
      <c r="AF30" s="422"/>
      <c r="AG30" s="422"/>
      <c r="AH30" s="422"/>
      <c r="AI30" s="422"/>
      <c r="AJ30" s="29"/>
      <c r="AK30" s="422"/>
      <c r="AL30" s="422"/>
      <c r="AM30" s="422"/>
      <c r="AN30" s="422"/>
      <c r="AO30" s="422"/>
      <c r="AP30" s="422"/>
      <c r="AQ30" s="363"/>
      <c r="AR30" s="363"/>
      <c r="AS30" s="363"/>
      <c r="AT30" s="363"/>
      <c r="AU30" s="363"/>
      <c r="AV30" s="363"/>
      <c r="AW30" s="363"/>
      <c r="AX30" s="363"/>
      <c r="AY30" s="363"/>
      <c r="AZ30" s="363"/>
      <c r="BA30" s="363"/>
      <c r="BB30" s="363"/>
      <c r="BC30" s="363"/>
      <c r="BD30" s="363"/>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row>
    <row r="31" spans="1:360" ht="169.5" customHeight="1" x14ac:dyDescent="0.3">
      <c r="A31" s="29"/>
      <c r="B31" s="29"/>
      <c r="C31" s="29"/>
      <c r="D31" s="29"/>
      <c r="E31" s="258"/>
      <c r="F31" s="258"/>
      <c r="G31" s="29"/>
      <c r="H31" s="29"/>
      <c r="I31" s="29"/>
      <c r="J31" s="29"/>
      <c r="K31" s="29"/>
      <c r="L31" s="29"/>
      <c r="M31" s="29"/>
      <c r="N31" s="29"/>
      <c r="O31" s="29"/>
      <c r="P31" s="29"/>
      <c r="Q31" s="29"/>
      <c r="R31" s="29"/>
      <c r="S31" s="29"/>
      <c r="T31" s="29"/>
      <c r="U31" s="29"/>
      <c r="V31" s="29"/>
      <c r="W31" s="29"/>
      <c r="X31" s="29"/>
      <c r="Y31" s="29"/>
      <c r="Z31" s="29"/>
      <c r="AA31" s="29"/>
      <c r="AB31" s="29"/>
      <c r="AC31" s="29"/>
      <c r="AD31" s="571"/>
      <c r="AE31" s="29"/>
      <c r="AF31" s="29"/>
      <c r="AG31" s="29"/>
      <c r="AH31" s="29"/>
      <c r="AI31" s="29"/>
      <c r="AJ31" s="29"/>
      <c r="AK31" s="29"/>
      <c r="AL31" s="29"/>
      <c r="AM31" s="29"/>
      <c r="AN31" s="29"/>
      <c r="AO31" s="29"/>
      <c r="AP31" s="29"/>
      <c r="AQ31" s="363"/>
      <c r="AR31" s="363"/>
      <c r="AS31" s="363"/>
      <c r="AT31" s="363"/>
      <c r="AU31" s="363"/>
      <c r="AV31" s="363"/>
      <c r="AW31" s="363"/>
      <c r="AX31" s="363"/>
      <c r="AY31" s="363"/>
      <c r="AZ31" s="363"/>
      <c r="BA31" s="363"/>
      <c r="BB31" s="363"/>
      <c r="BC31" s="363"/>
      <c r="BD31" s="363"/>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row>
    <row r="32" spans="1:360" ht="39.950000000000003" customHeight="1" x14ac:dyDescent="0.3">
      <c r="A32" s="29"/>
      <c r="B32" s="29"/>
      <c r="C32" s="29"/>
      <c r="D32" s="29"/>
      <c r="E32" s="258"/>
      <c r="F32" s="258"/>
      <c r="G32" s="29"/>
      <c r="H32" s="29"/>
      <c r="I32" s="29"/>
      <c r="J32" s="29"/>
      <c r="K32" s="29"/>
      <c r="L32" s="29"/>
      <c r="M32" s="29"/>
      <c r="N32" s="29"/>
      <c r="O32" s="29"/>
      <c r="P32" s="29"/>
      <c r="Q32" s="29"/>
      <c r="R32" s="29"/>
      <c r="S32" s="29"/>
      <c r="T32" s="29"/>
      <c r="U32" s="29"/>
      <c r="V32" s="29"/>
      <c r="W32" s="29"/>
      <c r="X32" s="29"/>
      <c r="Y32" s="29"/>
      <c r="Z32" s="29"/>
      <c r="AA32" s="29"/>
      <c r="AB32" s="29"/>
      <c r="AC32" s="29"/>
      <c r="AD32" s="571"/>
      <c r="AE32" s="29"/>
      <c r="AF32" s="29"/>
      <c r="AG32" s="29"/>
      <c r="AH32" s="29"/>
      <c r="AI32" s="29"/>
      <c r="AJ32" s="29"/>
      <c r="AK32" s="29"/>
      <c r="AL32" s="29"/>
      <c r="AM32" s="29"/>
      <c r="AN32" s="29"/>
      <c r="AO32" s="29"/>
      <c r="AP32" s="29"/>
      <c r="AQ32" s="363"/>
      <c r="AR32" s="363"/>
      <c r="AS32" s="363"/>
      <c r="AT32" s="363"/>
      <c r="AU32" s="363"/>
      <c r="AV32" s="363"/>
      <c r="AW32" s="363"/>
      <c r="AX32" s="363"/>
      <c r="AY32" s="363"/>
      <c r="AZ32" s="363"/>
      <c r="BA32" s="363"/>
      <c r="BB32" s="363"/>
      <c r="BC32" s="363"/>
      <c r="BD32" s="363"/>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row>
    <row r="33" spans="1:360" ht="39.950000000000003" customHeight="1" x14ac:dyDescent="0.3">
      <c r="A33" s="29"/>
      <c r="B33" s="29"/>
      <c r="C33" s="29"/>
      <c r="D33" s="29"/>
      <c r="E33" s="258"/>
      <c r="F33" s="258"/>
      <c r="G33" s="29"/>
      <c r="H33" s="29"/>
      <c r="I33" s="29"/>
      <c r="J33" s="29"/>
      <c r="K33" s="29"/>
      <c r="L33" s="29"/>
      <c r="M33" s="29"/>
      <c r="N33" s="29"/>
      <c r="O33" s="29"/>
      <c r="P33" s="29"/>
      <c r="Q33" s="29"/>
      <c r="R33" s="29"/>
      <c r="S33" s="29"/>
      <c r="T33" s="29"/>
      <c r="U33" s="29"/>
      <c r="V33" s="29"/>
      <c r="W33" s="29"/>
      <c r="X33" s="29"/>
      <c r="Y33" s="29"/>
      <c r="Z33" s="29"/>
      <c r="AA33" s="29"/>
      <c r="AB33" s="29"/>
      <c r="AC33" s="29"/>
      <c r="AD33" s="571"/>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row>
    <row r="34" spans="1:360" ht="39.950000000000003" customHeight="1" x14ac:dyDescent="0.3">
      <c r="A34" s="29"/>
      <c r="B34" s="29"/>
      <c r="C34" s="29"/>
      <c r="D34" s="29"/>
      <c r="E34" s="258"/>
      <c r="F34" s="258"/>
      <c r="G34" s="29"/>
      <c r="H34" s="29"/>
      <c r="I34" s="29"/>
      <c r="J34" s="29"/>
      <c r="K34" s="29"/>
      <c r="L34" s="29"/>
      <c r="M34" s="29"/>
      <c r="N34" s="29"/>
      <c r="O34" s="29"/>
      <c r="P34" s="29"/>
      <c r="Q34" s="29"/>
      <c r="R34" s="29"/>
      <c r="S34" s="29"/>
      <c r="T34" s="29"/>
      <c r="U34" s="29"/>
      <c r="V34" s="29"/>
      <c r="W34" s="29"/>
      <c r="X34" s="29"/>
      <c r="Y34" s="29"/>
      <c r="Z34" s="29"/>
      <c r="AA34" s="29"/>
      <c r="AB34" s="29"/>
      <c r="AC34" s="29"/>
      <c r="AD34" s="571"/>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row>
    <row r="35" spans="1:360" ht="39.950000000000003" customHeight="1" x14ac:dyDescent="0.3">
      <c r="A35" s="29"/>
      <c r="B35" s="29"/>
      <c r="C35" s="29"/>
      <c r="D35" s="29"/>
      <c r="E35" s="258"/>
      <c r="F35" s="258"/>
      <c r="G35" s="29"/>
      <c r="H35" s="29"/>
      <c r="I35" s="29"/>
      <c r="J35" s="29"/>
      <c r="K35" s="29"/>
      <c r="L35" s="29"/>
      <c r="M35" s="29"/>
      <c r="N35" s="29"/>
      <c r="O35" s="29"/>
      <c r="P35" s="29"/>
      <c r="Q35" s="29"/>
      <c r="R35" s="29"/>
      <c r="S35" s="29"/>
      <c r="T35" s="29"/>
      <c r="U35" s="29"/>
      <c r="V35" s="29"/>
      <c r="W35" s="29"/>
      <c r="X35" s="29"/>
      <c r="Y35" s="29"/>
      <c r="Z35" s="29"/>
      <c r="AA35" s="29"/>
      <c r="AB35" s="29"/>
      <c r="AC35" s="29"/>
      <c r="AD35" s="571"/>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row>
    <row r="36" spans="1:360" ht="39.950000000000003" customHeight="1" x14ac:dyDescent="0.3">
      <c r="A36" s="29"/>
      <c r="B36" s="29"/>
      <c r="C36" s="29"/>
      <c r="D36" s="29"/>
      <c r="E36" s="258"/>
      <c r="F36" s="258"/>
      <c r="G36" s="29"/>
      <c r="H36" s="29"/>
      <c r="I36" s="29"/>
      <c r="J36" s="29"/>
      <c r="K36" s="29"/>
      <c r="L36" s="29"/>
      <c r="M36" s="29"/>
      <c r="N36" s="29"/>
      <c r="O36" s="29"/>
      <c r="P36" s="29"/>
      <c r="Q36" s="29"/>
      <c r="R36" s="29"/>
      <c r="S36" s="29"/>
      <c r="T36" s="29"/>
      <c r="U36" s="29"/>
      <c r="V36" s="29"/>
      <c r="W36" s="29"/>
      <c r="X36" s="29"/>
      <c r="Y36" s="29"/>
      <c r="Z36" s="29"/>
      <c r="AA36" s="29"/>
      <c r="AB36" s="29"/>
      <c r="AC36" s="29"/>
      <c r="AD36" s="571"/>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row>
    <row r="37" spans="1:360" ht="39.950000000000003" customHeight="1" x14ac:dyDescent="0.3">
      <c r="A37" s="29"/>
      <c r="B37" s="29"/>
      <c r="C37" s="29"/>
      <c r="D37" s="29"/>
      <c r="E37" s="258"/>
      <c r="F37" s="258"/>
      <c r="G37" s="29"/>
      <c r="H37" s="29"/>
      <c r="I37" s="29"/>
      <c r="J37" s="29"/>
      <c r="K37" s="29"/>
      <c r="L37" s="29"/>
      <c r="M37" s="29"/>
      <c r="N37" s="29"/>
      <c r="O37" s="29"/>
      <c r="P37" s="29"/>
      <c r="Q37" s="29"/>
      <c r="R37" s="29"/>
      <c r="S37" s="29"/>
      <c r="T37" s="29"/>
      <c r="U37" s="29"/>
      <c r="V37" s="29"/>
      <c r="W37" s="29"/>
      <c r="X37" s="29"/>
      <c r="Y37" s="29"/>
      <c r="Z37" s="29"/>
      <c r="AA37" s="29"/>
      <c r="AB37" s="29"/>
      <c r="AC37" s="29"/>
      <c r="AD37" s="571"/>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row>
    <row r="38" spans="1:360" ht="39.950000000000003" customHeight="1" x14ac:dyDescent="0.3">
      <c r="A38" s="29"/>
      <c r="B38" s="29"/>
      <c r="C38" s="29"/>
      <c r="D38" s="29"/>
      <c r="E38" s="258"/>
      <c r="F38" s="258"/>
      <c r="G38" s="29"/>
      <c r="H38" s="29"/>
      <c r="I38" s="29"/>
      <c r="J38" s="29"/>
      <c r="K38" s="29"/>
      <c r="L38" s="29"/>
      <c r="M38" s="29"/>
      <c r="N38" s="29"/>
      <c r="O38" s="29"/>
      <c r="P38" s="29"/>
      <c r="Q38" s="29"/>
      <c r="R38" s="29"/>
      <c r="S38" s="29"/>
      <c r="T38" s="29"/>
      <c r="U38" s="29"/>
      <c r="V38" s="29"/>
      <c r="W38" s="29"/>
      <c r="X38" s="29"/>
      <c r="Y38" s="29"/>
      <c r="Z38" s="29"/>
      <c r="AA38" s="29"/>
      <c r="AB38" s="29"/>
      <c r="AC38" s="29"/>
      <c r="AD38" s="571"/>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row>
    <row r="39" spans="1:360" ht="39.950000000000003" customHeight="1" x14ac:dyDescent="0.3">
      <c r="A39" s="29"/>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571"/>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row>
    <row r="40" spans="1:360" ht="39.950000000000003"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571"/>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row>
    <row r="41" spans="1:360"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571"/>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row>
    <row r="42" spans="1:360"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571"/>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row>
    <row r="43" spans="1:360"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571"/>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row>
    <row r="44" spans="1:360"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571"/>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row>
    <row r="45" spans="1:360"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571"/>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row>
    <row r="46" spans="1:360"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571"/>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row>
    <row r="47" spans="1:360"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571"/>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row>
    <row r="48" spans="1:360"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571"/>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row>
    <row r="49" spans="1:360"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571"/>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row>
    <row r="50" spans="1:360"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571"/>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row>
    <row r="51" spans="1:360" ht="39.950000000000003"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571"/>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row>
    <row r="52" spans="1:360" ht="39.950000000000003"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571"/>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row>
    <row r="53" spans="1:360" ht="39.950000000000003"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571"/>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row>
    <row r="54" spans="1:360" ht="39.950000000000003"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571"/>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row>
    <row r="55" spans="1:360" ht="39.950000000000003"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571"/>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row>
    <row r="56" spans="1:360" ht="39.950000000000003"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571"/>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row>
    <row r="57" spans="1:360" ht="39.950000000000003"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71"/>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row>
    <row r="58" spans="1:360" ht="39.950000000000003"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571"/>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row>
    <row r="59" spans="1:360" ht="39.950000000000003"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571"/>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row>
    <row r="60" spans="1:360"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571"/>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row>
    <row r="61" spans="1:360"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571"/>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row>
    <row r="62" spans="1:360"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571"/>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row>
    <row r="63" spans="1:360"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571"/>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row>
    <row r="64" spans="1:360"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571"/>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row>
    <row r="65" spans="1:360"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571"/>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row>
    <row r="66" spans="1:360"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571"/>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row>
    <row r="67" spans="1:360"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571"/>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row>
    <row r="68" spans="1:360"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571"/>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row>
    <row r="69" spans="1:360"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571"/>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row>
    <row r="70" spans="1:360"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571"/>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row>
    <row r="71" spans="1:360"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571"/>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row>
    <row r="72" spans="1:360"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571"/>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row>
    <row r="73" spans="1:360"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571"/>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row>
    <row r="74" spans="1:360"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571"/>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row>
    <row r="75" spans="1:360"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571"/>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row>
    <row r="76" spans="1:360"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571"/>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row>
    <row r="77" spans="1:360"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571"/>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row>
    <row r="78" spans="1:360"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571"/>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row>
    <row r="79" spans="1:360"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571"/>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row>
    <row r="80" spans="1:360"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571"/>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row>
    <row r="81" spans="1:360"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571"/>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row>
    <row r="82" spans="1:360"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571"/>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row>
    <row r="83" spans="1:360"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571"/>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row>
    <row r="84" spans="1:360" ht="39.950000000000003" customHeight="1" x14ac:dyDescent="0.25">
      <c r="B84" s="120" t="s">
        <v>132</v>
      </c>
      <c r="D84" s="5" t="s">
        <v>373</v>
      </c>
    </row>
    <row r="85" spans="1:360" ht="39.950000000000003" hidden="1" customHeight="1" thickBot="1" x14ac:dyDescent="0.3">
      <c r="B85" s="1">
        <v>0</v>
      </c>
      <c r="C85" s="1"/>
      <c r="D85" s="1"/>
      <c r="E85" s="1" t="s">
        <v>132</v>
      </c>
      <c r="F85" s="1" t="s">
        <v>132</v>
      </c>
    </row>
    <row r="86" spans="1:360" ht="39.950000000000003" hidden="1" customHeight="1" thickTop="1" x14ac:dyDescent="0.25">
      <c r="B86" s="120">
        <v>0</v>
      </c>
      <c r="D86" s="120" t="s">
        <v>130</v>
      </c>
      <c r="E86" s="63" t="s">
        <v>129</v>
      </c>
      <c r="F86" s="63" t="s">
        <v>250</v>
      </c>
      <c r="G86" s="64" t="s">
        <v>57</v>
      </c>
      <c r="H86" s="65" t="s">
        <v>153</v>
      </c>
      <c r="I86" s="66">
        <v>0</v>
      </c>
      <c r="M86" s="64" t="s">
        <v>57</v>
      </c>
      <c r="N86" s="391"/>
      <c r="AJ86" s="400" t="s">
        <v>124</v>
      </c>
    </row>
    <row r="87" spans="1:360" ht="39.950000000000003" hidden="1" customHeight="1" x14ac:dyDescent="0.25">
      <c r="B87" s="120">
        <v>1</v>
      </c>
      <c r="D87" s="120" t="s">
        <v>50</v>
      </c>
      <c r="E87" s="63" t="s">
        <v>137</v>
      </c>
      <c r="F87" s="63" t="s">
        <v>223</v>
      </c>
      <c r="G87" s="67" t="s">
        <v>56</v>
      </c>
      <c r="H87" s="68" t="s">
        <v>57</v>
      </c>
      <c r="I87" s="69">
        <v>1</v>
      </c>
      <c r="M87" s="67" t="s">
        <v>56</v>
      </c>
      <c r="AJ87" s="400" t="s">
        <v>133</v>
      </c>
    </row>
    <row r="88" spans="1:360" ht="39.950000000000003" hidden="1" customHeight="1" x14ac:dyDescent="0.25">
      <c r="B88" s="120">
        <v>2</v>
      </c>
      <c r="D88" s="120" t="s">
        <v>155</v>
      </c>
      <c r="E88" s="70" t="s">
        <v>135</v>
      </c>
      <c r="F88" s="70" t="s">
        <v>224</v>
      </c>
      <c r="G88" s="71" t="s">
        <v>154</v>
      </c>
      <c r="H88" s="72" t="s">
        <v>56</v>
      </c>
      <c r="I88" s="73">
        <v>2</v>
      </c>
      <c r="M88" s="71" t="s">
        <v>154</v>
      </c>
      <c r="AJ88" s="400" t="s">
        <v>172</v>
      </c>
    </row>
    <row r="89" spans="1:360" ht="39.950000000000003" hidden="1" customHeight="1" x14ac:dyDescent="0.25">
      <c r="B89" s="120">
        <v>3</v>
      </c>
      <c r="D89" s="120" t="s">
        <v>155</v>
      </c>
      <c r="E89" s="63" t="s">
        <v>125</v>
      </c>
      <c r="F89" s="63" t="s">
        <v>126</v>
      </c>
      <c r="H89" s="72" t="s">
        <v>56</v>
      </c>
      <c r="I89" s="73">
        <v>2</v>
      </c>
      <c r="AM89" s="370">
        <f>AZ13</f>
        <v>0</v>
      </c>
    </row>
    <row r="90" spans="1:360" ht="39.950000000000003" hidden="1" customHeight="1" x14ac:dyDescent="0.25">
      <c r="A90" s="76" t="e">
        <f>B90+F90</f>
        <v>#VALUE!</v>
      </c>
      <c r="B90" s="120">
        <v>4</v>
      </c>
      <c r="D90" s="120" t="s">
        <v>155</v>
      </c>
      <c r="E90" s="263" t="s">
        <v>132</v>
      </c>
      <c r="F90" s="263" t="s">
        <v>132</v>
      </c>
      <c r="H90" s="72" t="s">
        <v>56</v>
      </c>
      <c r="I90" s="73">
        <v>2</v>
      </c>
      <c r="AI90" s="76" t="e">
        <f>AM90+AQ90</f>
        <v>#REF!</v>
      </c>
      <c r="AK90" s="76">
        <f>AO90+AV90</f>
        <v>0</v>
      </c>
      <c r="AL90" s="74" t="e">
        <f>#REF!</f>
        <v>#REF!</v>
      </c>
      <c r="AM90" s="76" t="e">
        <f>MAX(AM91:AM94)</f>
        <v>#REF!</v>
      </c>
      <c r="AP90" s="47" t="str">
        <f>L24</f>
        <v>I</v>
      </c>
      <c r="AQ90" s="76">
        <f>MAX(AQ91:AQ94)</f>
        <v>0</v>
      </c>
    </row>
    <row r="91" spans="1:360" ht="39.950000000000003" hidden="1" customHeight="1" x14ac:dyDescent="0.7">
      <c r="B91" s="120">
        <v>5</v>
      </c>
      <c r="D91" s="120" t="s">
        <v>156</v>
      </c>
      <c r="E91" s="264"/>
      <c r="F91" s="264"/>
      <c r="H91" s="78" t="s">
        <v>154</v>
      </c>
      <c r="I91" s="79">
        <v>3</v>
      </c>
      <c r="AL91" s="82" t="s">
        <v>153</v>
      </c>
      <c r="AM91" s="76" t="e">
        <f>IF(#REF!=#REF!,3," ")</f>
        <v>#REF!</v>
      </c>
      <c r="AP91" s="83" t="s">
        <v>154</v>
      </c>
      <c r="AQ91" s="76" t="str">
        <f>IF(AP91=$AP$90,3," ")</f>
        <v xml:space="preserve"> </v>
      </c>
    </row>
    <row r="92" spans="1:360" ht="39.950000000000003" hidden="1" customHeight="1" x14ac:dyDescent="0.3">
      <c r="B92" s="120">
        <v>6</v>
      </c>
      <c r="D92" s="120" t="s">
        <v>156</v>
      </c>
      <c r="E92" s="77"/>
      <c r="F92" s="77"/>
      <c r="H92" s="78" t="s">
        <v>154</v>
      </c>
      <c r="I92" s="79">
        <v>3</v>
      </c>
      <c r="AL92" s="82" t="s">
        <v>158</v>
      </c>
      <c r="AM92" s="76" t="e">
        <f>IF(#REF!=#REF!,2," ")</f>
        <v>#REF!</v>
      </c>
      <c r="AP92" s="85" t="s">
        <v>56</v>
      </c>
      <c r="AQ92" s="76" t="str">
        <f>IF(AP92=$AP$90,2," ")</f>
        <v xml:space="preserve"> </v>
      </c>
    </row>
    <row r="93" spans="1:360" ht="39.950000000000003" hidden="1" customHeight="1" x14ac:dyDescent="0.3">
      <c r="B93" s="120">
        <v>7</v>
      </c>
      <c r="E93" s="77"/>
      <c r="F93" s="77"/>
      <c r="AL93" s="82" t="s">
        <v>159</v>
      </c>
      <c r="AM93" s="76" t="e">
        <f>IF(#REF!=#REF!,1," ")</f>
        <v>#REF!</v>
      </c>
      <c r="AP93" s="86" t="s">
        <v>57</v>
      </c>
      <c r="AQ93" s="76" t="str">
        <f>IF(AP93=$AP$90,1," ")</f>
        <v xml:space="preserve"> </v>
      </c>
    </row>
    <row r="94" spans="1:360" ht="39.950000000000003" hidden="1" customHeight="1" x14ac:dyDescent="0.3">
      <c r="B94" s="120">
        <v>8</v>
      </c>
      <c r="E94" s="77"/>
      <c r="F94" s="77"/>
      <c r="AL94" s="82" t="s">
        <v>160</v>
      </c>
      <c r="AM94" s="76" t="e">
        <f>IF(#REF!=#REF!,0," ")</f>
        <v>#REF!</v>
      </c>
      <c r="AP94" s="47" t="s">
        <v>153</v>
      </c>
      <c r="AQ94" s="76">
        <f>IF(AP94=$AP$90,0," ")</f>
        <v>0</v>
      </c>
    </row>
    <row r="95" spans="1:360" ht="39.950000000000003" hidden="1" customHeight="1" x14ac:dyDescent="0.3">
      <c r="B95" s="120">
        <v>9</v>
      </c>
      <c r="E95" s="77"/>
      <c r="F95" s="77"/>
    </row>
    <row r="96" spans="1:360" ht="39.950000000000003" hidden="1" customHeight="1" x14ac:dyDescent="0.25">
      <c r="B96" s="1"/>
      <c r="C96" s="1"/>
      <c r="D96" s="1"/>
      <c r="E96" s="1"/>
      <c r="F96" s="1"/>
    </row>
    <row r="97" spans="1:43" hidden="1" x14ac:dyDescent="0.25"/>
    <row r="98" spans="1:43" hidden="1" x14ac:dyDescent="0.25"/>
    <row r="99" spans="1:43" ht="46.5" hidden="1" x14ac:dyDescent="0.25">
      <c r="AM99" s="370" t="e">
        <f>#REF!</f>
        <v>#REF!</v>
      </c>
    </row>
    <row r="100" spans="1:43" ht="33.75" hidden="1" x14ac:dyDescent="0.25">
      <c r="A100" s="76">
        <f>B100+F100</f>
        <v>0</v>
      </c>
      <c r="AI100" s="76" t="e">
        <f>AM100+AQ100</f>
        <v>#REF!</v>
      </c>
      <c r="AK100" s="76">
        <f>AO100+AV100</f>
        <v>0</v>
      </c>
      <c r="AL100" s="74" t="e">
        <f>#REF!</f>
        <v>#REF!</v>
      </c>
      <c r="AM100" s="76" t="e">
        <f>MAX(AM101:AM104)</f>
        <v>#REF!</v>
      </c>
      <c r="AP100" s="47" t="str">
        <f>L25</f>
        <v>I</v>
      </c>
      <c r="AQ100" s="76">
        <f>MAX(AQ101:AQ104)</f>
        <v>0</v>
      </c>
    </row>
    <row r="101" spans="1:43" ht="28.5" hidden="1" x14ac:dyDescent="0.25">
      <c r="AL101" s="82" t="s">
        <v>153</v>
      </c>
      <c r="AM101" s="76" t="e">
        <f>IF(#REF!=#REF!,3," ")</f>
        <v>#REF!</v>
      </c>
      <c r="AP101" s="83" t="s">
        <v>154</v>
      </c>
      <c r="AQ101" s="76" t="str">
        <f>IF(AP101=$AP$100,3," ")</f>
        <v xml:space="preserve"> </v>
      </c>
    </row>
    <row r="102" spans="1:43" ht="28.5" hidden="1" x14ac:dyDescent="0.25">
      <c r="AL102" s="82" t="s">
        <v>158</v>
      </c>
      <c r="AM102" s="76" t="e">
        <f>IF(#REF!=#REF!,2," ")</f>
        <v>#REF!</v>
      </c>
      <c r="AP102" s="85" t="s">
        <v>56</v>
      </c>
      <c r="AQ102" s="76" t="str">
        <f>IF(AP102=$AP$100,2," ")</f>
        <v xml:space="preserve"> </v>
      </c>
    </row>
    <row r="103" spans="1:43" ht="28.5" hidden="1" x14ac:dyDescent="0.25">
      <c r="AL103" s="82" t="s">
        <v>159</v>
      </c>
      <c r="AM103" s="76" t="e">
        <f>IF(#REF!=#REF!,1," ")</f>
        <v>#REF!</v>
      </c>
      <c r="AP103" s="86" t="s">
        <v>57</v>
      </c>
      <c r="AQ103" s="76" t="str">
        <f>IF(AP103=$AP$100,1," ")</f>
        <v xml:space="preserve"> </v>
      </c>
    </row>
    <row r="104" spans="1:43" ht="28.5" x14ac:dyDescent="0.25">
      <c r="AL104" s="82" t="s">
        <v>160</v>
      </c>
      <c r="AM104" s="76" t="e">
        <f>IF(#REF!=#REF!,0," ")</f>
        <v>#REF!</v>
      </c>
      <c r="AP104" s="47" t="s">
        <v>153</v>
      </c>
      <c r="AQ104" s="76">
        <f>IF(AP104=$AP$100,0," ")</f>
        <v>0</v>
      </c>
    </row>
  </sheetData>
  <sheetProtection selectLockedCells="1"/>
  <mergeCells count="52">
    <mergeCell ref="AD2:AH2"/>
    <mergeCell ref="C4:D4"/>
    <mergeCell ref="E4:L4"/>
    <mergeCell ref="AD4:AD8"/>
    <mergeCell ref="AE4:AE8"/>
    <mergeCell ref="AF4:AF8"/>
    <mergeCell ref="AG4:AG8"/>
    <mergeCell ref="B5:D5"/>
    <mergeCell ref="AH5:AH7"/>
    <mergeCell ref="B6:C9"/>
    <mergeCell ref="AH8:AH9"/>
    <mergeCell ref="BH8:BH9"/>
    <mergeCell ref="B10:D12"/>
    <mergeCell ref="E10:E12"/>
    <mergeCell ref="F10:F12"/>
    <mergeCell ref="AH10:AH19"/>
    <mergeCell ref="L11:L12"/>
    <mergeCell ref="AJ11:AJ12"/>
    <mergeCell ref="B13:B20"/>
    <mergeCell ref="C13:D13"/>
    <mergeCell ref="AD13:AG13"/>
    <mergeCell ref="C14:D14"/>
    <mergeCell ref="AD14:AG14"/>
    <mergeCell ref="C15:D15"/>
    <mergeCell ref="AD15:AG15"/>
    <mergeCell ref="C17:D17"/>
    <mergeCell ref="AD17:AG17"/>
    <mergeCell ref="AJ27:AJ28"/>
    <mergeCell ref="AH20:AH21"/>
    <mergeCell ref="B21:D21"/>
    <mergeCell ref="B22:D23"/>
    <mergeCell ref="E22:E23"/>
    <mergeCell ref="F22:F23"/>
    <mergeCell ref="L22:L23"/>
    <mergeCell ref="AD22:AG23"/>
    <mergeCell ref="AH22:AH25"/>
    <mergeCell ref="AJ22:AJ23"/>
    <mergeCell ref="B24:C26"/>
    <mergeCell ref="AD24:AG24"/>
    <mergeCell ref="T18:T21"/>
    <mergeCell ref="AD18:AG18"/>
    <mergeCell ref="C19:D19"/>
    <mergeCell ref="AD19:AG19"/>
    <mergeCell ref="AD25:AG25"/>
    <mergeCell ref="V26:AB26"/>
    <mergeCell ref="C16:D16"/>
    <mergeCell ref="AD16:AG16"/>
    <mergeCell ref="B27:D28"/>
    <mergeCell ref="L27:L28"/>
    <mergeCell ref="C18:D18"/>
    <mergeCell ref="C20:D20"/>
    <mergeCell ref="AD20:AG20"/>
  </mergeCells>
  <conditionalFormatting sqref="AP94 AP90 AP100 L7 L9 L24 L13:L21 AJ13:AJ20">
    <cfRule type="cellIs" dxfId="713" priority="115" operator="equal">
      <formula>" "</formula>
    </cfRule>
    <cfRule type="cellIs" dxfId="712" priority="116" operator="equal">
      <formula>0</formula>
    </cfRule>
    <cfRule type="cellIs" dxfId="711" priority="117" operator="equal">
      <formula>$G$88</formula>
    </cfRule>
    <cfRule type="cellIs" dxfId="710" priority="118" operator="equal">
      <formula>$G$87</formula>
    </cfRule>
    <cfRule type="cellIs" dxfId="709" priority="119" operator="equal">
      <formula>$G$86</formula>
    </cfRule>
  </conditionalFormatting>
  <conditionalFormatting sqref="AW9:AY9">
    <cfRule type="cellIs" dxfId="708" priority="114" operator="equal">
      <formula>"Low Moisture"</formula>
    </cfRule>
  </conditionalFormatting>
  <conditionalFormatting sqref="C4:D4">
    <cfRule type="cellIs" dxfId="707" priority="113" operator="equal">
      <formula>"Not Applicable"</formula>
    </cfRule>
  </conditionalFormatting>
  <conditionalFormatting sqref="AP104">
    <cfRule type="cellIs" dxfId="706" priority="108" operator="equal">
      <formula>" "</formula>
    </cfRule>
    <cfRule type="cellIs" dxfId="705" priority="109" operator="equal">
      <formula>0</formula>
    </cfRule>
    <cfRule type="cellIs" dxfId="704" priority="110" operator="equal">
      <formula>$G$88</formula>
    </cfRule>
    <cfRule type="cellIs" dxfId="703" priority="111" operator="equal">
      <formula>$G$87</formula>
    </cfRule>
    <cfRule type="cellIs" dxfId="702" priority="112" operator="equal">
      <formula>$G$86</formula>
    </cfRule>
  </conditionalFormatting>
  <conditionalFormatting sqref="L8">
    <cfRule type="cellIs" dxfId="701" priority="103" operator="equal">
      <formula>" "</formula>
    </cfRule>
    <cfRule type="cellIs" dxfId="700" priority="104" operator="equal">
      <formula>0</formula>
    </cfRule>
    <cfRule type="cellIs" dxfId="699" priority="105" operator="equal">
      <formula>$G$88</formula>
    </cfRule>
    <cfRule type="cellIs" dxfId="698" priority="106" operator="equal">
      <formula>$G$87</formula>
    </cfRule>
    <cfRule type="cellIs" dxfId="697" priority="107" operator="equal">
      <formula>$G$86</formula>
    </cfRule>
  </conditionalFormatting>
  <conditionalFormatting sqref="L6">
    <cfRule type="cellIs" dxfId="696" priority="98" operator="equal">
      <formula>" "</formula>
    </cfRule>
    <cfRule type="cellIs" dxfId="695" priority="99" operator="equal">
      <formula>0</formula>
    </cfRule>
    <cfRule type="cellIs" dxfId="694" priority="100" operator="equal">
      <formula>$G$88</formula>
    </cfRule>
    <cfRule type="cellIs" dxfId="693" priority="101" operator="equal">
      <formula>$G$87</formula>
    </cfRule>
    <cfRule type="cellIs" dxfId="692" priority="102" operator="equal">
      <formula>$G$86</formula>
    </cfRule>
  </conditionalFormatting>
  <conditionalFormatting sqref="N5">
    <cfRule type="cellIs" dxfId="691" priority="93" operator="equal">
      <formula>" "</formula>
    </cfRule>
    <cfRule type="cellIs" dxfId="690" priority="94" operator="equal">
      <formula>0</formula>
    </cfRule>
    <cfRule type="cellIs" dxfId="689" priority="95" operator="equal">
      <formula>$G$88</formula>
    </cfRule>
    <cfRule type="cellIs" dxfId="688" priority="96" operator="equal">
      <formula>$G$87</formula>
    </cfRule>
    <cfRule type="cellIs" dxfId="687" priority="97" operator="equal">
      <formula>$G$86</formula>
    </cfRule>
  </conditionalFormatting>
  <conditionalFormatting sqref="O5:Q5">
    <cfRule type="cellIs" dxfId="686" priority="88" operator="equal">
      <formula>" "</formula>
    </cfRule>
    <cfRule type="cellIs" dxfId="685" priority="89" operator="equal">
      <formula>0</formula>
    </cfRule>
    <cfRule type="cellIs" dxfId="684" priority="90" operator="equal">
      <formula>$G$88</formula>
    </cfRule>
    <cfRule type="cellIs" dxfId="683" priority="91" operator="equal">
      <formula>$G$87</formula>
    </cfRule>
    <cfRule type="cellIs" dxfId="682" priority="92" operator="equal">
      <formula>$G$86</formula>
    </cfRule>
  </conditionalFormatting>
  <conditionalFormatting sqref="L25">
    <cfRule type="cellIs" dxfId="681" priority="83" operator="equal">
      <formula>" "</formula>
    </cfRule>
    <cfRule type="cellIs" dxfId="680" priority="84" operator="equal">
      <formula>0</formula>
    </cfRule>
    <cfRule type="cellIs" dxfId="679" priority="85" operator="equal">
      <formula>$G$88</formula>
    </cfRule>
    <cfRule type="cellIs" dxfId="678" priority="86" operator="equal">
      <formula>$G$87</formula>
    </cfRule>
    <cfRule type="cellIs" dxfId="677" priority="87" operator="equal">
      <formula>$G$86</formula>
    </cfRule>
  </conditionalFormatting>
  <conditionalFormatting sqref="L26">
    <cfRule type="cellIs" dxfId="676" priority="78" operator="equal">
      <formula>" "</formula>
    </cfRule>
    <cfRule type="cellIs" dxfId="675" priority="79" operator="equal">
      <formula>0</formula>
    </cfRule>
    <cfRule type="cellIs" dxfId="674" priority="80" operator="equal">
      <formula>$G$88</formula>
    </cfRule>
    <cfRule type="cellIs" dxfId="673" priority="81" operator="equal">
      <formula>$G$87</formula>
    </cfRule>
    <cfRule type="cellIs" dxfId="672" priority="82" operator="equal">
      <formula>$G$86</formula>
    </cfRule>
  </conditionalFormatting>
  <conditionalFormatting sqref="N86 S9">
    <cfRule type="cellIs" dxfId="671" priority="75" operator="equal">
      <formula>$E$103</formula>
    </cfRule>
    <cfRule type="cellIs" dxfId="670" priority="76" operator="equal">
      <formula>$E$102</formula>
    </cfRule>
    <cfRule type="cellIs" dxfId="669" priority="77" operator="equal">
      <formula>$E$101</formula>
    </cfRule>
  </conditionalFormatting>
  <conditionalFormatting sqref="S21:S22">
    <cfRule type="cellIs" dxfId="668" priority="72" operator="equal">
      <formula>$E$103</formula>
    </cfRule>
    <cfRule type="cellIs" dxfId="667" priority="73" operator="equal">
      <formula>$E$102</formula>
    </cfRule>
    <cfRule type="cellIs" dxfId="666" priority="74" operator="equal">
      <formula>$E$101</formula>
    </cfRule>
  </conditionalFormatting>
  <conditionalFormatting sqref="S26">
    <cfRule type="cellIs" dxfId="665" priority="69" operator="equal">
      <formula>$E$103</formula>
    </cfRule>
    <cfRule type="cellIs" dxfId="664" priority="70" operator="equal">
      <formula>$E$102</formula>
    </cfRule>
    <cfRule type="cellIs" dxfId="663" priority="71" operator="equal">
      <formula>$E$101</formula>
    </cfRule>
  </conditionalFormatting>
  <conditionalFormatting sqref="L27">
    <cfRule type="cellIs" dxfId="662" priority="64" operator="equal">
      <formula>" "</formula>
    </cfRule>
    <cfRule type="cellIs" dxfId="661" priority="65" operator="equal">
      <formula>0</formula>
    </cfRule>
    <cfRule type="cellIs" dxfId="660" priority="66" operator="equal">
      <formula>$G$88</formula>
    </cfRule>
    <cfRule type="cellIs" dxfId="659" priority="67" operator="equal">
      <formula>$G$87</formula>
    </cfRule>
    <cfRule type="cellIs" dxfId="658" priority="68" operator="equal">
      <formula>$G$86</formula>
    </cfRule>
  </conditionalFormatting>
  <conditionalFormatting sqref="AJ27">
    <cfRule type="cellIs" dxfId="657" priority="60" operator="equal">
      <formula>"Insignificant"</formula>
    </cfRule>
    <cfRule type="colorScale" priority="61">
      <colorScale>
        <cfvo type="min"/>
        <cfvo type="max"/>
        <color rgb="FFFF7128"/>
        <color rgb="FFFFEF9C"/>
      </colorScale>
    </cfRule>
    <cfRule type="cellIs" dxfId="656" priority="62" operator="equal">
      <formula>"Moderate"</formula>
    </cfRule>
    <cfRule type="cellIs" dxfId="655" priority="63" operator="equal">
      <formula>"Significant"</formula>
    </cfRule>
  </conditionalFormatting>
  <conditionalFormatting sqref="S27">
    <cfRule type="cellIs" dxfId="654" priority="57" operator="equal">
      <formula>$E$103</formula>
    </cfRule>
    <cfRule type="cellIs" dxfId="653" priority="58" operator="equal">
      <formula>$E$102</formula>
    </cfRule>
    <cfRule type="cellIs" dxfId="652" priority="59" operator="equal">
      <formula>$E$101</formula>
    </cfRule>
  </conditionalFormatting>
  <conditionalFormatting sqref="N12">
    <cfRule type="cellIs" dxfId="651" priority="52" operator="equal">
      <formula>" "</formula>
    </cfRule>
    <cfRule type="cellIs" dxfId="650" priority="53" operator="equal">
      <formula>0</formula>
    </cfRule>
    <cfRule type="cellIs" dxfId="649" priority="54" operator="equal">
      <formula>$G$88</formula>
    </cfRule>
    <cfRule type="cellIs" dxfId="648" priority="55" operator="equal">
      <formula>$G$87</formula>
    </cfRule>
    <cfRule type="cellIs" dxfId="647" priority="56" operator="equal">
      <formula>$G$86</formula>
    </cfRule>
  </conditionalFormatting>
  <conditionalFormatting sqref="O12:Q12">
    <cfRule type="cellIs" dxfId="646" priority="47" operator="equal">
      <formula>" "</formula>
    </cfRule>
    <cfRule type="cellIs" dxfId="645" priority="48" operator="equal">
      <formula>0</formula>
    </cfRule>
    <cfRule type="cellIs" dxfId="644" priority="49" operator="equal">
      <formula>$G$88</formula>
    </cfRule>
    <cfRule type="cellIs" dxfId="643" priority="50" operator="equal">
      <formula>$G$87</formula>
    </cfRule>
    <cfRule type="cellIs" dxfId="642" priority="51" operator="equal">
      <formula>$G$86</formula>
    </cfRule>
  </conditionalFormatting>
  <conditionalFormatting sqref="N23">
    <cfRule type="cellIs" dxfId="641" priority="42" operator="equal">
      <formula>" "</formula>
    </cfRule>
    <cfRule type="cellIs" dxfId="640" priority="43" operator="equal">
      <formula>0</formula>
    </cfRule>
    <cfRule type="cellIs" dxfId="639" priority="44" operator="equal">
      <formula>$G$88</formula>
    </cfRule>
    <cfRule type="cellIs" dxfId="638" priority="45" operator="equal">
      <formula>$G$87</formula>
    </cfRule>
    <cfRule type="cellIs" dxfId="637" priority="46" operator="equal">
      <formula>$G$86</formula>
    </cfRule>
  </conditionalFormatting>
  <conditionalFormatting sqref="O23:Q23">
    <cfRule type="cellIs" dxfId="636" priority="37" operator="equal">
      <formula>" "</formula>
    </cfRule>
    <cfRule type="cellIs" dxfId="635" priority="38" operator="equal">
      <formula>0</formula>
    </cfRule>
    <cfRule type="cellIs" dxfId="634" priority="39" operator="equal">
      <formula>$G$88</formula>
    </cfRule>
    <cfRule type="cellIs" dxfId="633" priority="40" operator="equal">
      <formula>$G$87</formula>
    </cfRule>
    <cfRule type="cellIs" dxfId="632" priority="41" operator="equal">
      <formula>$G$86</formula>
    </cfRule>
  </conditionalFormatting>
  <conditionalFormatting sqref="AJ6:AJ9">
    <cfRule type="cellIs" dxfId="631" priority="120" operator="equal">
      <formula>"Insignificant"</formula>
    </cfRule>
    <cfRule type="colorScale" priority="121">
      <colorScale>
        <cfvo type="min"/>
        <cfvo type="max"/>
        <color rgb="FFFF7128"/>
        <color rgb="FFFFEF9C"/>
      </colorScale>
    </cfRule>
    <cfRule type="cellIs" dxfId="630" priority="122" operator="equal">
      <formula>"Moderate"</formula>
    </cfRule>
    <cfRule type="cellIs" dxfId="629" priority="123" operator="equal">
      <formula>"Significant"</formula>
    </cfRule>
  </conditionalFormatting>
  <conditionalFormatting sqref="AJ14">
    <cfRule type="cellIs" dxfId="628" priority="28" operator="equal">
      <formula>" "</formula>
    </cfRule>
    <cfRule type="cellIs" dxfId="627" priority="29" operator="equal">
      <formula>0</formula>
    </cfRule>
    <cfRule type="cellIs" dxfId="626" priority="30" operator="equal">
      <formula>$G$88</formula>
    </cfRule>
    <cfRule type="cellIs" dxfId="625" priority="31" operator="equal">
      <formula>$G$87</formula>
    </cfRule>
    <cfRule type="cellIs" dxfId="624" priority="32" operator="equal">
      <formula>$G$86</formula>
    </cfRule>
  </conditionalFormatting>
  <conditionalFormatting sqref="AJ14">
    <cfRule type="cellIs" dxfId="623" priority="33" operator="equal">
      <formula>"Insignificant"</formula>
    </cfRule>
    <cfRule type="colorScale" priority="34">
      <colorScale>
        <cfvo type="min"/>
        <cfvo type="max"/>
        <color rgb="FFFF7128"/>
        <color rgb="FFFFEF9C"/>
      </colorScale>
    </cfRule>
    <cfRule type="cellIs" dxfId="622" priority="35" operator="equal">
      <formula>"Moderate"</formula>
    </cfRule>
    <cfRule type="cellIs" dxfId="621" priority="36" operator="equal">
      <formula>"Significant"</formula>
    </cfRule>
  </conditionalFormatting>
  <conditionalFormatting sqref="AJ24:AJ25">
    <cfRule type="cellIs" dxfId="620" priority="19" operator="equal">
      <formula>" "</formula>
    </cfRule>
    <cfRule type="cellIs" dxfId="619" priority="20" operator="equal">
      <formula>0</formula>
    </cfRule>
    <cfRule type="cellIs" dxfId="618" priority="21" operator="equal">
      <formula>$G$88</formula>
    </cfRule>
    <cfRule type="cellIs" dxfId="617" priority="22" operator="equal">
      <formula>$G$87</formula>
    </cfRule>
    <cfRule type="cellIs" dxfId="616" priority="23" operator="equal">
      <formula>$G$86</formula>
    </cfRule>
  </conditionalFormatting>
  <conditionalFormatting sqref="AJ24:AJ25">
    <cfRule type="cellIs" dxfId="615" priority="24" operator="equal">
      <formula>"Insignificant"</formula>
    </cfRule>
    <cfRule type="colorScale" priority="25">
      <colorScale>
        <cfvo type="min"/>
        <cfvo type="max"/>
        <color rgb="FFFF7128"/>
        <color rgb="FFFFEF9C"/>
      </colorScale>
    </cfRule>
    <cfRule type="cellIs" dxfId="614" priority="26" operator="equal">
      <formula>"Moderate"</formula>
    </cfRule>
    <cfRule type="cellIs" dxfId="613" priority="27" operator="equal">
      <formula>"Significant"</formula>
    </cfRule>
  </conditionalFormatting>
  <conditionalFormatting sqref="AJ26">
    <cfRule type="cellIs" dxfId="612" priority="10" operator="equal">
      <formula>" "</formula>
    </cfRule>
    <cfRule type="cellIs" dxfId="611" priority="11" operator="equal">
      <formula>0</formula>
    </cfRule>
    <cfRule type="cellIs" dxfId="610" priority="12" operator="equal">
      <formula>$G$88</formula>
    </cfRule>
    <cfRule type="cellIs" dxfId="609" priority="13" operator="equal">
      <formula>$G$87</formula>
    </cfRule>
    <cfRule type="cellIs" dxfId="608" priority="14" operator="equal">
      <formula>$G$86</formula>
    </cfRule>
  </conditionalFormatting>
  <conditionalFormatting sqref="AJ26">
    <cfRule type="cellIs" dxfId="607" priority="15" operator="equal">
      <formula>"Insignificant"</formula>
    </cfRule>
    <cfRule type="colorScale" priority="16">
      <colorScale>
        <cfvo type="min"/>
        <cfvo type="max"/>
        <color rgb="FFFF7128"/>
        <color rgb="FFFFEF9C"/>
      </colorScale>
    </cfRule>
    <cfRule type="cellIs" dxfId="606" priority="17" operator="equal">
      <formula>"Moderate"</formula>
    </cfRule>
    <cfRule type="cellIs" dxfId="605" priority="18" operator="equal">
      <formula>"Significant"</formula>
    </cfRule>
  </conditionalFormatting>
  <conditionalFormatting sqref="AJ21">
    <cfRule type="cellIs" dxfId="604" priority="1" operator="equal">
      <formula>" "</formula>
    </cfRule>
    <cfRule type="cellIs" dxfId="603" priority="2" operator="equal">
      <formula>0</formula>
    </cfRule>
    <cfRule type="cellIs" dxfId="602" priority="3" operator="equal">
      <formula>$G$88</formula>
    </cfRule>
    <cfRule type="cellIs" dxfId="601" priority="4" operator="equal">
      <formula>$G$87</formula>
    </cfRule>
    <cfRule type="cellIs" dxfId="600" priority="5" operator="equal">
      <formula>$G$86</formula>
    </cfRule>
  </conditionalFormatting>
  <conditionalFormatting sqref="AJ21">
    <cfRule type="cellIs" dxfId="599" priority="6" operator="equal">
      <formula>"Insignificant"</formula>
    </cfRule>
    <cfRule type="colorScale" priority="7">
      <colorScale>
        <cfvo type="min"/>
        <cfvo type="max"/>
        <color rgb="FFFF7128"/>
        <color rgb="FFFFEF9C"/>
      </colorScale>
    </cfRule>
    <cfRule type="cellIs" dxfId="598" priority="8" operator="equal">
      <formula>"Moderate"</formula>
    </cfRule>
    <cfRule type="cellIs" dxfId="597" priority="9" operator="equal">
      <formula>"Significant"</formula>
    </cfRule>
  </conditionalFormatting>
  <conditionalFormatting sqref="AJ13:AJ20">
    <cfRule type="cellIs" dxfId="596" priority="124" operator="equal">
      <formula>"Insignificant"</formula>
    </cfRule>
    <cfRule type="colorScale" priority="125">
      <colorScale>
        <cfvo type="min"/>
        <cfvo type="max"/>
        <color rgb="FFFF7128"/>
        <color rgb="FFFFEF9C"/>
      </colorScale>
    </cfRule>
    <cfRule type="cellIs" dxfId="595" priority="126" operator="equal">
      <formula>"Moderate"</formula>
    </cfRule>
    <cfRule type="cellIs" dxfId="594" priority="127" operator="equal">
      <formula>"Significant"</formula>
    </cfRule>
  </conditionalFormatting>
  <dataValidations count="4">
    <dataValidation type="list" allowBlank="1" showInputMessage="1" showErrorMessage="1" sqref="AD9:AG9" xr:uid="{00000000-0002-0000-0300-000000000000}">
      <formula1>$AM$3:$AN$3</formula1>
    </dataValidation>
    <dataValidation type="list" allowBlank="1" showInputMessage="1" showErrorMessage="1" sqref="E27:E28 E13:E20 E24:E25 E6:E8" xr:uid="{00000000-0002-0000-0300-000001000000}">
      <formula1>$E$85:$E$92</formula1>
    </dataValidation>
    <dataValidation type="list" allowBlank="1" showInputMessage="1" showErrorMessage="1" sqref="F27:F28 F13:F20 F24:F25 F6:F8" xr:uid="{00000000-0002-0000-0300-000002000000}">
      <formula1>$F$85:$F$92</formula1>
    </dataValidation>
    <dataValidation type="list" allowBlank="1" showInputMessage="1" showErrorMessage="1" sqref="AD24:AD25" xr:uid="{00000000-0002-0000-0300-000003000000}">
      <formula1>$AD$27:$AD$28</formula1>
    </dataValidation>
  </dataValidations>
  <hyperlinks>
    <hyperlink ref="AJ2" location="'Dash Board'!E2" display="'Dash Board'!A1" xr:uid="{00000000-0004-0000-0300-000000000000}"/>
    <hyperlink ref="AJ3" location="GPS!B7" display="GPS" xr:uid="{00000000-0004-0000-0300-000001000000}"/>
  </hyperlinks>
  <printOptions horizontalCentered="1" verticalCentered="1"/>
  <pageMargins left="0" right="0" top="0" bottom="0" header="0.5" footer="0.05"/>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A1:DQ108"/>
  <sheetViews>
    <sheetView zoomScale="80" zoomScaleNormal="80" workbookViewId="0">
      <pane xSplit="4" ySplit="2" topLeftCell="E3" activePane="bottomRight" state="frozen"/>
      <selection pane="topRight" activeCell="E1" sqref="E1"/>
      <selection pane="bottomLeft" activeCell="A11" sqref="A11"/>
      <selection pane="bottomRight" activeCell="E6" sqref="E6"/>
    </sheetView>
  </sheetViews>
  <sheetFormatPr defaultColWidth="9.140625" defaultRowHeight="15" x14ac:dyDescent="0.25"/>
  <cols>
    <col min="1" max="1" width="2.7109375" style="120" customWidth="1"/>
    <col min="2" max="3" width="4.7109375" style="120" customWidth="1"/>
    <col min="4" max="4" width="40.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0" width="20.7109375" style="572" customWidth="1"/>
    <col min="31" max="33" width="20.7109375" style="28" customWidth="1"/>
    <col min="34" max="34" width="6.7109375" style="28" customWidth="1"/>
    <col min="35" max="35" width="1.7109375" style="120" customWidth="1"/>
    <col min="36" max="36" width="18.7109375" style="120" customWidth="1"/>
    <col min="37" max="37" width="2.7109375" style="120" customWidth="1"/>
    <col min="38" max="38" width="9.140625" style="120" hidden="1" customWidth="1"/>
    <col min="39" max="39" width="16.85546875" style="120" hidden="1" customWidth="1"/>
    <col min="40" max="40" width="9.140625" style="120" hidden="1" customWidth="1"/>
    <col min="41" max="41" width="13.7109375" style="120" hidden="1" customWidth="1"/>
    <col min="42" max="42" width="9.140625" style="120" hidden="1" customWidth="1"/>
    <col min="43" max="43" width="33" style="120" hidden="1" customWidth="1"/>
    <col min="44" max="44" width="16" style="120" hidden="1" customWidth="1"/>
    <col min="45" max="47" width="8.7109375" style="120" hidden="1" customWidth="1"/>
    <col min="48" max="51" width="18.7109375" style="120" hidden="1" customWidth="1"/>
    <col min="52" max="52" width="14.7109375" style="120" hidden="1" customWidth="1"/>
    <col min="53" max="53" width="25.5703125" style="120" hidden="1" customWidth="1"/>
    <col min="54" max="54" width="27.5703125" style="120" hidden="1" customWidth="1"/>
    <col min="55" max="55" width="8.7109375" style="120" hidden="1" customWidth="1"/>
    <col min="56" max="57" width="14.7109375" style="120" hidden="1" customWidth="1"/>
    <col min="58" max="59" width="9.140625" style="120" hidden="1" customWidth="1"/>
    <col min="60" max="60" width="11.7109375" style="120" hidden="1" customWidth="1"/>
    <col min="61" max="66" width="9.140625" style="120" hidden="1" customWidth="1"/>
    <col min="67" max="67" width="39.5703125" style="120" hidden="1" customWidth="1"/>
    <col min="68" max="81" width="9.140625" style="120" hidden="1" customWidth="1"/>
    <col min="82" max="83" width="0" style="120" hidden="1" customWidth="1"/>
    <col min="84" max="16384" width="9.140625" style="120"/>
  </cols>
  <sheetData>
    <row r="1" spans="1:121" ht="15.75" customHeight="1" x14ac:dyDescent="0.25">
      <c r="A1" s="41"/>
      <c r="B1" s="39"/>
      <c r="C1" s="39"/>
      <c r="D1" s="39"/>
      <c r="E1" s="39"/>
      <c r="F1" s="39"/>
      <c r="G1" s="39"/>
      <c r="H1" s="39"/>
      <c r="I1" s="39"/>
      <c r="J1" s="39"/>
      <c r="K1" s="39"/>
      <c r="L1" s="39"/>
      <c r="M1" s="39"/>
      <c r="N1" s="39"/>
      <c r="O1" s="39"/>
      <c r="P1" s="39"/>
      <c r="Q1" s="39"/>
      <c r="R1" s="39"/>
      <c r="S1" s="39"/>
      <c r="T1" s="39"/>
      <c r="U1" s="40"/>
      <c r="V1" s="40"/>
      <c r="W1" s="40"/>
      <c r="X1" s="40"/>
      <c r="Y1" s="40"/>
      <c r="Z1" s="40"/>
      <c r="AA1" s="40"/>
      <c r="AB1" s="40"/>
      <c r="AC1" s="40"/>
      <c r="AD1" s="570"/>
      <c r="AE1" s="39"/>
      <c r="AF1" s="39"/>
      <c r="AG1" s="39"/>
      <c r="AH1" s="39"/>
      <c r="AI1" s="41"/>
      <c r="AJ1" s="39"/>
      <c r="AK1" s="41"/>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row>
    <row r="2" spans="1:121" s="2" customFormat="1" ht="39.950000000000003" customHeight="1" x14ac:dyDescent="0.25">
      <c r="A2" s="43"/>
      <c r="B2" s="587"/>
      <c r="C2" s="588"/>
      <c r="D2" s="643" t="s">
        <v>46</v>
      </c>
      <c r="E2" s="588"/>
      <c r="F2" s="375"/>
      <c r="G2" s="375"/>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346</v>
      </c>
      <c r="AE2" s="794"/>
      <c r="AF2" s="794"/>
      <c r="AG2" s="794"/>
      <c r="AH2" s="794"/>
      <c r="AI2" s="43"/>
      <c r="AJ2" s="645" t="s">
        <v>225</v>
      </c>
      <c r="AK2" s="43"/>
      <c r="AL2" s="256"/>
      <c r="AM2" s="256"/>
      <c r="AN2" s="256"/>
      <c r="AO2" s="256"/>
      <c r="AP2" s="256"/>
      <c r="AQ2" s="256"/>
      <c r="AR2" s="256"/>
      <c r="AS2" s="256"/>
      <c r="AT2" s="256"/>
      <c r="AU2" s="256"/>
      <c r="AV2" s="356">
        <v>1</v>
      </c>
      <c r="AW2" s="356">
        <v>2</v>
      </c>
      <c r="AX2" s="356">
        <v>3</v>
      </c>
      <c r="AY2" s="356">
        <v>4</v>
      </c>
      <c r="AZ2" s="257"/>
      <c r="BA2" s="256"/>
      <c r="BB2" s="256"/>
      <c r="BC2" s="256"/>
      <c r="BD2" s="256"/>
      <c r="BE2" s="256"/>
      <c r="BF2" s="256"/>
      <c r="BG2" s="256"/>
      <c r="BH2" s="256"/>
      <c r="BI2" s="256"/>
      <c r="BJ2" s="256"/>
      <c r="BK2" s="256"/>
      <c r="BL2" s="29"/>
      <c r="BM2" s="29"/>
      <c r="BN2" s="29"/>
      <c r="BO2" s="29"/>
      <c r="BP2" s="29"/>
      <c r="BQ2" s="29"/>
      <c r="BR2" s="29"/>
      <c r="BS2" s="29"/>
      <c r="BT2" s="29"/>
      <c r="BU2" s="29"/>
      <c r="BV2" s="29"/>
      <c r="BW2" s="29"/>
      <c r="BX2" s="29"/>
      <c r="BY2" s="29"/>
      <c r="BZ2" s="29"/>
      <c r="CA2" s="29"/>
      <c r="CB2" s="29"/>
      <c r="CC2" s="29"/>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row>
    <row r="3" spans="1:121" s="2" customFormat="1" ht="65.099999999999994" customHeight="1" x14ac:dyDescent="0.5">
      <c r="A3" s="43"/>
      <c r="B3" s="558"/>
      <c r="C3" s="559"/>
      <c r="D3" s="651" t="str">
        <f>IF(D2='Dash Board'!E5,'Dash Board'!E6,"Not Applicable")</f>
        <v>Not Applicable</v>
      </c>
      <c r="E3" s="559"/>
      <c r="F3" s="652"/>
      <c r="G3" s="375"/>
      <c r="H3" s="375"/>
      <c r="I3" s="375"/>
      <c r="J3" s="375"/>
      <c r="K3" s="375"/>
      <c r="L3" s="406"/>
      <c r="M3" s="42"/>
      <c r="N3" s="43"/>
      <c r="O3" s="43"/>
      <c r="P3" s="43"/>
      <c r="Q3" s="43"/>
      <c r="R3" s="43"/>
      <c r="S3" s="43"/>
      <c r="T3" s="407"/>
      <c r="U3" s="372">
        <f>IF($AG$6&lt;=$AM$6,1,0)</f>
        <v>1</v>
      </c>
      <c r="V3" s="372">
        <f>IF($AG$7&lt;=$AM$3,1,0)</f>
        <v>1</v>
      </c>
      <c r="W3" s="372">
        <f>IF($AG$8=$AM$4,3,0)</f>
        <v>0</v>
      </c>
      <c r="X3" s="372">
        <f>(MAX(U3:V3)+W3)</f>
        <v>1</v>
      </c>
      <c r="Y3" s="372" t="str">
        <f>IF(X3=0,3," ")</f>
        <v xml:space="preserve"> </v>
      </c>
      <c r="Z3" s="372">
        <f>IF(X3=1,2," ")</f>
        <v>2</v>
      </c>
      <c r="AA3" s="372" t="str">
        <f>IF(X3=3,1," ")</f>
        <v xml:space="preserve"> </v>
      </c>
      <c r="AB3" s="372" t="str">
        <f>IF(X3=4,0," ")</f>
        <v xml:space="preserve"> </v>
      </c>
      <c r="AC3" s="417">
        <f>MAX(Y3:AB3)</f>
        <v>2</v>
      </c>
      <c r="AD3" s="646" t="s">
        <v>164</v>
      </c>
      <c r="AE3" s="646" t="s">
        <v>167</v>
      </c>
      <c r="AF3" s="646" t="s">
        <v>166</v>
      </c>
      <c r="AG3" s="646" t="s">
        <v>165</v>
      </c>
      <c r="AH3" s="375"/>
      <c r="AI3" s="43"/>
      <c r="AJ3" s="644" t="s">
        <v>198</v>
      </c>
      <c r="AK3" s="43"/>
      <c r="AL3" s="256"/>
      <c r="AM3" s="522" t="s">
        <v>5</v>
      </c>
      <c r="AN3" s="522" t="s">
        <v>6</v>
      </c>
      <c r="AO3" s="29"/>
      <c r="AP3" s="29"/>
      <c r="AQ3" s="29"/>
      <c r="AR3" s="359"/>
      <c r="AS3" s="256"/>
      <c r="AT3" s="256"/>
      <c r="AU3" s="256"/>
      <c r="AV3" s="358" t="s">
        <v>153</v>
      </c>
      <c r="AW3" s="358" t="s">
        <v>158</v>
      </c>
      <c r="AX3" s="358" t="s">
        <v>159</v>
      </c>
      <c r="AY3" s="358" t="s">
        <v>160</v>
      </c>
      <c r="AZ3" s="29"/>
      <c r="BA3" s="256"/>
      <c r="BB3" s="256"/>
      <c r="BC3" s="256"/>
      <c r="BD3" s="256"/>
      <c r="BE3" s="256"/>
      <c r="BF3" s="256"/>
      <c r="BG3" s="256"/>
      <c r="BH3" s="256"/>
      <c r="BI3" s="256"/>
      <c r="BJ3" s="256"/>
      <c r="BK3" s="256"/>
      <c r="BL3" s="29"/>
      <c r="BM3" s="29"/>
      <c r="BN3" s="29"/>
      <c r="BO3" s="29"/>
      <c r="BP3" s="29"/>
      <c r="BQ3" s="29"/>
      <c r="BR3" s="29"/>
      <c r="BS3" s="29"/>
      <c r="BT3" s="29"/>
      <c r="BU3" s="29"/>
      <c r="BV3" s="29"/>
      <c r="BW3" s="29"/>
      <c r="BX3" s="29"/>
      <c r="BY3" s="29"/>
      <c r="BZ3" s="29"/>
      <c r="CA3" s="29"/>
      <c r="CB3" s="29"/>
      <c r="CC3" s="29"/>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row>
    <row r="4" spans="1:121" s="17" customFormat="1" ht="39.950000000000003" customHeight="1" x14ac:dyDescent="0.5">
      <c r="A4" s="46"/>
      <c r="B4" s="389"/>
      <c r="C4" s="794"/>
      <c r="D4" s="794"/>
      <c r="E4" s="794" t="s">
        <v>116</v>
      </c>
      <c r="F4" s="794"/>
      <c r="G4" s="794"/>
      <c r="H4" s="794"/>
      <c r="I4" s="794"/>
      <c r="J4" s="794"/>
      <c r="K4" s="794"/>
      <c r="L4" s="896"/>
      <c r="M4" s="44"/>
      <c r="N4" s="43"/>
      <c r="O4" s="43"/>
      <c r="P4" s="43"/>
      <c r="Q4" s="43"/>
      <c r="R4" s="43"/>
      <c r="S4" s="43"/>
      <c r="T4" s="411"/>
      <c r="U4" s="404"/>
      <c r="V4" s="75" t="s">
        <v>130</v>
      </c>
      <c r="W4" s="81" t="s">
        <v>157</v>
      </c>
      <c r="X4" s="84" t="s">
        <v>8</v>
      </c>
      <c r="Y4" s="84" t="s">
        <v>8</v>
      </c>
      <c r="Z4" s="84" t="s">
        <v>8</v>
      </c>
      <c r="AA4" s="87" t="s">
        <v>49</v>
      </c>
      <c r="AB4" s="87" t="s">
        <v>49</v>
      </c>
      <c r="AC4" s="430"/>
      <c r="AD4" s="897" t="s">
        <v>221</v>
      </c>
      <c r="AE4" s="897" t="s">
        <v>222</v>
      </c>
      <c r="AF4" s="897" t="s">
        <v>257</v>
      </c>
      <c r="AG4" s="897" t="s">
        <v>163</v>
      </c>
      <c r="AH4" s="569"/>
      <c r="AI4" s="46"/>
      <c r="AJ4" s="374"/>
      <c r="AK4" s="46"/>
      <c r="AL4" s="257"/>
      <c r="AM4" s="518">
        <v>1</v>
      </c>
      <c r="AN4" s="518">
        <v>2</v>
      </c>
      <c r="AO4" s="518">
        <v>3</v>
      </c>
      <c r="AP4" s="518">
        <v>4</v>
      </c>
      <c r="AQ4" s="518"/>
      <c r="AR4" s="359"/>
      <c r="AS4" s="257"/>
      <c r="AT4" s="257"/>
      <c r="AU4" s="257"/>
      <c r="AV4" s="360"/>
      <c r="AW4" s="360"/>
      <c r="AX4" s="360"/>
      <c r="AY4" s="360"/>
      <c r="AZ4" s="360"/>
      <c r="BA4" s="257"/>
      <c r="BB4" s="257"/>
      <c r="BC4" s="257"/>
      <c r="BD4" s="257"/>
      <c r="BE4" s="257"/>
      <c r="BF4" s="257"/>
      <c r="BG4" s="257"/>
      <c r="BH4" s="257"/>
      <c r="BI4" s="257"/>
      <c r="BJ4" s="257"/>
      <c r="BK4" s="29"/>
      <c r="BL4" s="509"/>
      <c r="BM4" s="509"/>
      <c r="BN4" s="509"/>
      <c r="BO4" s="29"/>
      <c r="BP4" s="579">
        <v>3</v>
      </c>
      <c r="BQ4" s="580">
        <v>2</v>
      </c>
      <c r="BR4" s="581">
        <v>1</v>
      </c>
      <c r="BS4" s="582">
        <v>0</v>
      </c>
      <c r="BT4" s="29"/>
      <c r="BU4" s="29"/>
      <c r="BV4" s="29"/>
      <c r="BW4" s="517">
        <v>0</v>
      </c>
      <c r="BX4" s="517">
        <v>1</v>
      </c>
      <c r="BY4" s="517">
        <v>2</v>
      </c>
      <c r="BZ4" s="517">
        <v>3</v>
      </c>
      <c r="CA4" s="517">
        <v>4</v>
      </c>
      <c r="CB4" s="517">
        <v>5</v>
      </c>
      <c r="CC4" s="517">
        <v>6</v>
      </c>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row>
    <row r="5" spans="1:121" s="17" customFormat="1" ht="129.94999999999999"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",LOOKUP(K5,$B$86:$B$92,$H$86:$H$92))</f>
        <v>I</v>
      </c>
      <c r="O5" s="47" t="s">
        <v>57</v>
      </c>
      <c r="P5" s="47" t="s">
        <v>56</v>
      </c>
      <c r="Q5" s="47" t="s">
        <v>154</v>
      </c>
      <c r="R5" s="380" t="s">
        <v>313</v>
      </c>
      <c r="S5" s="380"/>
      <c r="T5" s="414"/>
      <c r="U5" s="376" t="s">
        <v>313</v>
      </c>
      <c r="V5" s="354">
        <v>0</v>
      </c>
      <c r="W5" s="354">
        <v>1</v>
      </c>
      <c r="X5" s="354">
        <v>2</v>
      </c>
      <c r="Y5" s="354">
        <v>3</v>
      </c>
      <c r="Z5" s="354">
        <v>4</v>
      </c>
      <c r="AA5" s="354">
        <v>5</v>
      </c>
      <c r="AB5" s="354">
        <v>6</v>
      </c>
      <c r="AC5" s="593" t="s">
        <v>41</v>
      </c>
      <c r="AD5" s="897"/>
      <c r="AE5" s="897"/>
      <c r="AF5" s="897"/>
      <c r="AG5" s="897"/>
      <c r="AH5" s="899" t="s">
        <v>319</v>
      </c>
      <c r="AI5" s="46"/>
      <c r="AJ5" s="649" t="s">
        <v>145</v>
      </c>
      <c r="AK5" s="46"/>
      <c r="AL5" s="257"/>
      <c r="AM5" s="509">
        <f>IF(AD9=$AM$3,AM4," ")</f>
        <v>1</v>
      </c>
      <c r="AN5" s="509" t="str">
        <f>IF(AE9=$AM$3,AN4," ")</f>
        <v xml:space="preserve"> </v>
      </c>
      <c r="AO5" s="509" t="str">
        <f>IF(AF9=$AM$3,AO4," ")</f>
        <v xml:space="preserve"> </v>
      </c>
      <c r="AP5" s="509" t="str">
        <f>IF(AG9=$AM$3,AP4," ")</f>
        <v xml:space="preserve"> </v>
      </c>
      <c r="AQ5" s="509">
        <f>MIN(AM5:AP5)</f>
        <v>1</v>
      </c>
      <c r="AR5" s="578" t="str">
        <f>LOOKUP(AQ5,AV2:AY2,AV3:AY3)</f>
        <v>I</v>
      </c>
      <c r="AS5" s="257"/>
      <c r="AT5" s="257"/>
      <c r="AU5" s="257"/>
      <c r="AV5" s="356"/>
      <c r="AW5" s="257"/>
      <c r="AX5" s="257"/>
      <c r="AY5" s="257"/>
      <c r="AZ5" s="257"/>
      <c r="BA5" s="257"/>
      <c r="BB5" s="257"/>
      <c r="BC5" s="257"/>
      <c r="BD5" s="257"/>
      <c r="BE5" s="583">
        <v>1</v>
      </c>
      <c r="BF5" s="583">
        <v>2</v>
      </c>
      <c r="BG5" s="583">
        <v>3</v>
      </c>
      <c r="BH5" s="583">
        <v>4</v>
      </c>
      <c r="BI5" s="257"/>
      <c r="BJ5" s="257"/>
      <c r="BK5" s="29"/>
      <c r="BL5" s="380" t="s">
        <v>313</v>
      </c>
      <c r="BM5" s="373" t="s">
        <v>314</v>
      </c>
      <c r="BN5" s="508" t="s">
        <v>335</v>
      </c>
      <c r="BO5" s="257"/>
      <c r="BP5" s="510" t="s">
        <v>336</v>
      </c>
      <c r="BQ5" s="511" t="s">
        <v>337</v>
      </c>
      <c r="BR5" s="512" t="s">
        <v>338</v>
      </c>
      <c r="BS5" s="513" t="s">
        <v>339</v>
      </c>
      <c r="BT5" s="519" t="s">
        <v>340</v>
      </c>
      <c r="BU5" s="519" t="s">
        <v>341</v>
      </c>
      <c r="BV5" s="257"/>
      <c r="BW5" s="75" t="s">
        <v>130</v>
      </c>
      <c r="BX5" s="81" t="s">
        <v>157</v>
      </c>
      <c r="BY5" s="81" t="s">
        <v>157</v>
      </c>
      <c r="BZ5" s="84" t="s">
        <v>8</v>
      </c>
      <c r="CA5" s="84" t="s">
        <v>8</v>
      </c>
      <c r="CB5" s="87" t="s">
        <v>49</v>
      </c>
      <c r="CC5" s="87" t="s">
        <v>49</v>
      </c>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row>
    <row r="6" spans="1:121" ht="24.95" customHeight="1" x14ac:dyDescent="0.25">
      <c r="A6" s="41"/>
      <c r="B6" s="858" t="s">
        <v>124</v>
      </c>
      <c r="C6" s="859"/>
      <c r="D6" s="629" t="s">
        <v>267</v>
      </c>
      <c r="E6" s="48"/>
      <c r="F6" s="48"/>
      <c r="G6" s="90"/>
      <c r="H6" s="49" t="b">
        <f>IF(E6=" "," ",IF(E6=$E$86,$B$86,IF(E6=$E$87,$B$87,IF(E6=$E$88,$B$88,IF(E6=$E$89,$B$89)))))</f>
        <v>0</v>
      </c>
      <c r="I6" s="49" t="b">
        <f>IF(F6=" "," ",IF(F6=$F$86,$B$86,IF(F6=$F$87,$B$87,IF(F6=$F$88,$B$88,IF(F6=$F$89,$B$89)))))</f>
        <v>0</v>
      </c>
      <c r="J6" s="49">
        <f>IF(OR(H6=" ",I6=" ")," ",H6+I6)</f>
        <v>0</v>
      </c>
      <c r="K6" s="91"/>
      <c r="L6" s="47" t="str">
        <f>IF(OR(E6=" ",F6=" ")," ",LOOKUP(J6,$B$86:$B$92,$H$86:$H$92))</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59">
        <f>MAX(V6:AB6)</f>
        <v>0</v>
      </c>
      <c r="AD6" s="897"/>
      <c r="AE6" s="897"/>
      <c r="AF6" s="897"/>
      <c r="AG6" s="897"/>
      <c r="AH6" s="900"/>
      <c r="AI6" s="446"/>
      <c r="AJ6" s="650" t="str">
        <f t="shared" ref="AJ6:AJ7" si="2">LOOKUP(AC6,$V$5:$AB$5,$V$4:$AB$4)</f>
        <v>Insignificant</v>
      </c>
      <c r="AK6" s="41"/>
      <c r="AL6" s="257"/>
      <c r="AM6" s="509">
        <f>$AQ$5</f>
        <v>1</v>
      </c>
      <c r="AN6" s="257"/>
      <c r="AO6" s="257"/>
      <c r="AP6" s="257"/>
      <c r="AQ6" s="257"/>
      <c r="AR6" s="257"/>
      <c r="AS6" s="29"/>
      <c r="AT6" s="29"/>
      <c r="AU6" s="29"/>
      <c r="AV6" s="358"/>
      <c r="AW6" s="257"/>
      <c r="AX6" s="257"/>
      <c r="AY6" s="257"/>
      <c r="AZ6" s="257"/>
      <c r="BA6" s="257"/>
      <c r="BB6" s="257"/>
      <c r="BC6" s="257"/>
      <c r="BD6" s="29"/>
      <c r="BE6" s="583">
        <v>3</v>
      </c>
      <c r="BF6" s="583">
        <v>2</v>
      </c>
      <c r="BG6" s="583">
        <v>1</v>
      </c>
      <c r="BH6" s="583">
        <v>0</v>
      </c>
      <c r="BI6" s="29"/>
      <c r="BJ6" s="29"/>
      <c r="BK6" s="509"/>
      <c r="BL6" s="509">
        <f>R6</f>
        <v>0</v>
      </c>
      <c r="BM6" s="509">
        <f>LOOKUP(AM6,BE$5:BH$5,BE$6:BH$6)</f>
        <v>3</v>
      </c>
      <c r="BN6" s="509">
        <f>BL6+BM6</f>
        <v>3</v>
      </c>
      <c r="BO6" s="29"/>
      <c r="BP6" s="518" t="str">
        <f>IF($BL6=BP$4,BP$4," ")</f>
        <v xml:space="preserve"> </v>
      </c>
      <c r="BQ6" s="518" t="str">
        <f t="shared" ref="BQ6:BS9" si="3">IF($BL6=BQ$4,BQ$4," ")</f>
        <v xml:space="preserve"> </v>
      </c>
      <c r="BR6" s="518" t="str">
        <f t="shared" si="3"/>
        <v xml:space="preserve"> </v>
      </c>
      <c r="BS6" s="518">
        <f t="shared" si="3"/>
        <v>0</v>
      </c>
      <c r="BT6" s="520">
        <f>MAX(BP6:BS6)</f>
        <v>0</v>
      </c>
      <c r="BU6" s="520">
        <f>IF(BT6&lt;3,BT6,BN6)</f>
        <v>0</v>
      </c>
      <c r="BV6" s="29"/>
      <c r="BW6" s="518">
        <f t="shared" ref="BW6:CC8" si="4">IF($BU6=BW$11,BW$11," ")</f>
        <v>0</v>
      </c>
      <c r="BX6" s="518" t="str">
        <f t="shared" si="4"/>
        <v xml:space="preserve"> </v>
      </c>
      <c r="BY6" s="518" t="str">
        <f t="shared" si="4"/>
        <v xml:space="preserve"> </v>
      </c>
      <c r="BZ6" s="518" t="str">
        <f t="shared" si="4"/>
        <v xml:space="preserve"> </v>
      </c>
      <c r="CA6" s="518" t="str">
        <f t="shared" si="4"/>
        <v xml:space="preserve"> </v>
      </c>
      <c r="CB6" s="518" t="str">
        <f t="shared" si="4"/>
        <v xml:space="preserve"> </v>
      </c>
      <c r="CC6" s="518" t="str">
        <f t="shared" si="4"/>
        <v xml:space="preserve"> </v>
      </c>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row>
    <row r="7" spans="1:121" ht="24.95" customHeight="1" x14ac:dyDescent="0.5">
      <c r="A7" s="41"/>
      <c r="B7" s="858"/>
      <c r="C7" s="859"/>
      <c r="D7" s="630" t="s">
        <v>128</v>
      </c>
      <c r="E7" s="48"/>
      <c r="F7" s="48"/>
      <c r="G7" s="90"/>
      <c r="H7" s="49" t="b">
        <f>IF(E7=" "," ",IF(E7=$E$86,$B$86,IF(E7=$E$87,$B$87,IF(E7=$E$88,$B$88,IF(E7=$E$89,$B$89)))))</f>
        <v>0</v>
      </c>
      <c r="I7" s="49" t="b">
        <f>IF(F7=" "," ",IF(F7=$F$86,$B$86,IF(F7=$F$87,$B$87,IF(F7=$F$88,$B$88,IF(F7=$F$89,$B$89)))))</f>
        <v>0</v>
      </c>
      <c r="J7" s="49">
        <f>IF(OR(H7=" ",I7=" ")," ",H7+I7)</f>
        <v>0</v>
      </c>
      <c r="K7" s="91"/>
      <c r="L7" s="47" t="str">
        <f>IF(OR(E7=" ",F7=" ")," ",LOOKUP(J7,$B$86:$B$92,$H$86:$H$92))</f>
        <v>I</v>
      </c>
      <c r="M7" s="90"/>
      <c r="N7" s="378">
        <f>IF($L7=N$5,0," ")</f>
        <v>0</v>
      </c>
      <c r="O7" s="378" t="str">
        <f>IF($L7=O$5,1," ")</f>
        <v xml:space="preserve"> </v>
      </c>
      <c r="P7" s="378" t="str">
        <f>IF($L7=P$5,2," ")</f>
        <v xml:space="preserve"> </v>
      </c>
      <c r="Q7" s="379" t="str">
        <f>IF($L7=Q$5,3," ")</f>
        <v xml:space="preserve"> </v>
      </c>
      <c r="R7" s="378">
        <f t="shared" ref="R7:R8" si="5">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59">
        <f t="shared" ref="AC7:AC9" si="6">MAX(V7:AB7)</f>
        <v>0</v>
      </c>
      <c r="AD7" s="897"/>
      <c r="AE7" s="897"/>
      <c r="AF7" s="897"/>
      <c r="AG7" s="897"/>
      <c r="AH7" s="901"/>
      <c r="AI7" s="446"/>
      <c r="AJ7" s="650" t="str">
        <f t="shared" si="2"/>
        <v>Insignificant</v>
      </c>
      <c r="AK7" s="41"/>
      <c r="AL7" s="257"/>
      <c r="AM7" s="509">
        <f>$AQ$5</f>
        <v>1</v>
      </c>
      <c r="AN7" s="257"/>
      <c r="AO7" s="257"/>
      <c r="AP7" s="257"/>
      <c r="AQ7" s="257"/>
      <c r="AR7" s="257"/>
      <c r="AS7" s="359"/>
      <c r="AT7" s="359"/>
      <c r="AU7" s="359"/>
      <c r="AV7" s="360"/>
      <c r="AW7" s="257"/>
      <c r="AX7" s="257"/>
      <c r="AY7" s="257"/>
      <c r="AZ7" s="257"/>
      <c r="BA7" s="257"/>
      <c r="BB7" s="257"/>
      <c r="BC7" s="257"/>
      <c r="BD7" s="29"/>
      <c r="BE7" s="584"/>
      <c r="BF7" s="584"/>
      <c r="BG7" s="584"/>
      <c r="BH7" s="584"/>
      <c r="BI7" s="29"/>
      <c r="BJ7" s="29"/>
      <c r="BK7" s="509"/>
      <c r="BL7" s="509">
        <f t="shared" ref="BL7:BL8" si="7">R7</f>
        <v>0</v>
      </c>
      <c r="BM7" s="509">
        <f t="shared" ref="BM7:BM8" si="8">LOOKUP(AM7,BE$5:BH$5,BE$6:BH$6)</f>
        <v>3</v>
      </c>
      <c r="BN7" s="509">
        <f t="shared" ref="BN7:BN8" si="9">BL7+BM7</f>
        <v>3</v>
      </c>
      <c r="BO7" s="29"/>
      <c r="BP7" s="518" t="str">
        <f t="shared" ref="BP7:BP9" si="10">IF($BL7=BP$4,BP$4," ")</f>
        <v xml:space="preserve"> </v>
      </c>
      <c r="BQ7" s="518" t="str">
        <f t="shared" si="3"/>
        <v xml:space="preserve"> </v>
      </c>
      <c r="BR7" s="518" t="str">
        <f t="shared" si="3"/>
        <v xml:space="preserve"> </v>
      </c>
      <c r="BS7" s="518">
        <f t="shared" si="3"/>
        <v>0</v>
      </c>
      <c r="BT7" s="520">
        <f t="shared" ref="BT7:BT8" si="11">MAX(BP7:BS7)</f>
        <v>0</v>
      </c>
      <c r="BU7" s="520">
        <f t="shared" ref="BU7:BU8" si="12">IF(BT7&lt;3,BT7,BN7)</f>
        <v>0</v>
      </c>
      <c r="BV7" s="29"/>
      <c r="BW7" s="518">
        <f t="shared" si="4"/>
        <v>0</v>
      </c>
      <c r="BX7" s="518" t="str">
        <f t="shared" si="4"/>
        <v xml:space="preserve"> </v>
      </c>
      <c r="BY7" s="518" t="str">
        <f t="shared" si="4"/>
        <v xml:space="preserve"> </v>
      </c>
      <c r="BZ7" s="518" t="str">
        <f t="shared" si="4"/>
        <v xml:space="preserve"> </v>
      </c>
      <c r="CA7" s="518" t="str">
        <f t="shared" si="4"/>
        <v xml:space="preserve"> </v>
      </c>
      <c r="CB7" s="518" t="str">
        <f t="shared" si="4"/>
        <v xml:space="preserve"> </v>
      </c>
      <c r="CC7" s="518" t="str">
        <f t="shared" si="4"/>
        <v xml:space="preserve"> </v>
      </c>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row>
    <row r="8" spans="1:121" ht="24.95" customHeight="1" thickBot="1" x14ac:dyDescent="0.55000000000000004">
      <c r="A8" s="41"/>
      <c r="B8" s="858"/>
      <c r="C8" s="859"/>
      <c r="D8" s="630" t="s">
        <v>131</v>
      </c>
      <c r="E8" s="48"/>
      <c r="F8" s="48"/>
      <c r="G8" s="90"/>
      <c r="H8" s="49" t="b">
        <f>IF(E8=" "," ",IF(E8=$E$86,$B$86,IF(E8=$E$87,$B$87,IF(E8=$E$88,$B$88,IF(E8=$E$89,$B$89)))))</f>
        <v>0</v>
      </c>
      <c r="I8" s="49" t="b">
        <f>IF(F8=" "," ",IF(F8=$F$86,$B$86,IF(F8=$F$87,$B$87,IF(F8=$F$88,$B$88,IF(F8=$F$89,$B$89)))))</f>
        <v>0</v>
      </c>
      <c r="J8" s="49">
        <f>IF(OR(H8=" ",I8=" ")," ",H8+I8)</f>
        <v>0</v>
      </c>
      <c r="K8" s="91"/>
      <c r="L8" s="47" t="str">
        <f>IF(OR(E8=" ",F8=" ")," ",LOOKUP(J8,$B$86:$B$92,$H$86:$H$92))</f>
        <v>I</v>
      </c>
      <c r="M8" s="90"/>
      <c r="N8" s="378">
        <f>IF($L8=N$5,0," ")</f>
        <v>0</v>
      </c>
      <c r="O8" s="378" t="str">
        <f>IF($L8=O$5,1," ")</f>
        <v xml:space="preserve"> </v>
      </c>
      <c r="P8" s="378" t="str">
        <f>IF($L8=P$5,2," ")</f>
        <v xml:space="preserve"> </v>
      </c>
      <c r="Q8" s="379" t="str">
        <f>IF($L8=Q$5,3," ")</f>
        <v xml:space="preserve"> </v>
      </c>
      <c r="R8" s="378">
        <f t="shared" si="5"/>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59">
        <f t="shared" si="6"/>
        <v>0</v>
      </c>
      <c r="AD8" s="898"/>
      <c r="AE8" s="898"/>
      <c r="AF8" s="898"/>
      <c r="AG8" s="898"/>
      <c r="AH8" s="904" t="str">
        <f>AR5</f>
        <v>I</v>
      </c>
      <c r="AI8" s="446"/>
      <c r="AJ8" s="650" t="str">
        <f>LOOKUP(AC8,$V$5:$AB$5,$V$4:$AB$4)</f>
        <v>Insignificant</v>
      </c>
      <c r="AK8" s="41"/>
      <c r="AL8" s="257"/>
      <c r="AM8" s="509">
        <f>$AQ$5</f>
        <v>1</v>
      </c>
      <c r="AN8" s="257"/>
      <c r="AO8" s="257"/>
      <c r="AP8" s="257"/>
      <c r="AQ8" s="257"/>
      <c r="AR8" s="257"/>
      <c r="AS8" s="359"/>
      <c r="AT8" s="359"/>
      <c r="AU8" s="359"/>
      <c r="AV8" s="360"/>
      <c r="AW8" s="360"/>
      <c r="AX8" s="360"/>
      <c r="AY8" s="360"/>
      <c r="AZ8" s="360"/>
      <c r="BA8" s="257"/>
      <c r="BB8" s="257"/>
      <c r="BC8" s="257"/>
      <c r="BD8" s="358" t="s">
        <v>153</v>
      </c>
      <c r="BE8" s="358" t="s">
        <v>158</v>
      </c>
      <c r="BF8" s="358" t="s">
        <v>159</v>
      </c>
      <c r="BG8" s="358" t="s">
        <v>160</v>
      </c>
      <c r="BH8" s="815" t="s">
        <v>314</v>
      </c>
      <c r="BI8" s="29"/>
      <c r="BJ8" s="29"/>
      <c r="BK8" s="509"/>
      <c r="BL8" s="509">
        <f t="shared" si="7"/>
        <v>0</v>
      </c>
      <c r="BM8" s="509">
        <f t="shared" si="8"/>
        <v>3</v>
      </c>
      <c r="BN8" s="509">
        <f t="shared" si="9"/>
        <v>3</v>
      </c>
      <c r="BO8" s="29"/>
      <c r="BP8" s="518" t="str">
        <f t="shared" si="10"/>
        <v xml:space="preserve"> </v>
      </c>
      <c r="BQ8" s="518" t="str">
        <f t="shared" si="3"/>
        <v xml:space="preserve"> </v>
      </c>
      <c r="BR8" s="518" t="str">
        <f t="shared" si="3"/>
        <v xml:space="preserve"> </v>
      </c>
      <c r="BS8" s="518">
        <f t="shared" si="3"/>
        <v>0</v>
      </c>
      <c r="BT8" s="520">
        <f t="shared" si="11"/>
        <v>0</v>
      </c>
      <c r="BU8" s="520">
        <f t="shared" si="12"/>
        <v>0</v>
      </c>
      <c r="BV8" s="29"/>
      <c r="BW8" s="518">
        <f t="shared" si="4"/>
        <v>0</v>
      </c>
      <c r="BX8" s="518" t="str">
        <f t="shared" si="4"/>
        <v xml:space="preserve"> </v>
      </c>
      <c r="BY8" s="518" t="str">
        <f t="shared" si="4"/>
        <v xml:space="preserve"> </v>
      </c>
      <c r="BZ8" s="518" t="str">
        <f t="shared" si="4"/>
        <v xml:space="preserve"> </v>
      </c>
      <c r="CA8" s="518" t="str">
        <f t="shared" si="4"/>
        <v xml:space="preserve"> </v>
      </c>
      <c r="CB8" s="518" t="str">
        <f t="shared" si="4"/>
        <v xml:space="preserve"> </v>
      </c>
      <c r="CC8" s="518" t="str">
        <f t="shared" si="4"/>
        <v xml:space="preserve"> </v>
      </c>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row>
    <row r="9" spans="1:121" ht="24.95" customHeight="1" thickBot="1" x14ac:dyDescent="0.55000000000000004">
      <c r="A9" s="41"/>
      <c r="B9" s="860"/>
      <c r="C9" s="861"/>
      <c r="D9" s="654" t="s">
        <v>312</v>
      </c>
      <c r="E9" s="461"/>
      <c r="F9" s="461"/>
      <c r="G9" s="462"/>
      <c r="H9" s="463"/>
      <c r="I9" s="463"/>
      <c r="J9" s="463">
        <f>MAX(J6:J8)</f>
        <v>0</v>
      </c>
      <c r="K9" s="464"/>
      <c r="L9" s="465" t="str">
        <f>IF(OR(E9=" ",F9=" ")," ",LOOKUP(J9,$B$86:$B$92,$H$86:$H$92))</f>
        <v>I</v>
      </c>
      <c r="M9" s="462"/>
      <c r="N9" s="464"/>
      <c r="O9" s="464"/>
      <c r="P9" s="464"/>
      <c r="Q9" s="464"/>
      <c r="R9" s="466">
        <f>MAX(R6:R8)</f>
        <v>0</v>
      </c>
      <c r="S9" s="467" t="str">
        <f>LOOKUP(J9,$B$86:$B$92,$D$86:$D$92)</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6"/>
        <v>0</v>
      </c>
      <c r="AD9" s="647" t="s">
        <v>5</v>
      </c>
      <c r="AE9" s="648"/>
      <c r="AF9" s="648"/>
      <c r="AG9" s="648"/>
      <c r="AH9" s="905"/>
      <c r="AI9" s="475"/>
      <c r="AJ9" s="650" t="str">
        <f>LOOKUP(AC9,$V$5:$AB$5,$V$4:$AB$4)</f>
        <v>Insignificant</v>
      </c>
      <c r="AK9" s="41"/>
      <c r="AL9" s="257"/>
      <c r="AM9" s="509">
        <f>$AQ$5</f>
        <v>1</v>
      </c>
      <c r="AN9" s="257"/>
      <c r="AO9" s="257"/>
      <c r="AP9" s="257"/>
      <c r="AQ9" s="257"/>
      <c r="AR9" s="257"/>
      <c r="AS9" s="359"/>
      <c r="AT9" s="359"/>
      <c r="AU9" s="359"/>
      <c r="AV9" s="361" t="s">
        <v>343</v>
      </c>
      <c r="AW9" s="362" t="s">
        <v>302</v>
      </c>
      <c r="AX9" s="362" t="s">
        <v>303</v>
      </c>
      <c r="AY9" s="362" t="s">
        <v>304</v>
      </c>
      <c r="AZ9" s="29"/>
      <c r="BA9" s="257"/>
      <c r="BB9" s="257"/>
      <c r="BC9" s="257"/>
      <c r="BD9" s="360">
        <v>3</v>
      </c>
      <c r="BE9" s="360">
        <v>2</v>
      </c>
      <c r="BF9" s="360">
        <v>1</v>
      </c>
      <c r="BG9" s="360">
        <v>0</v>
      </c>
      <c r="BH9" s="815"/>
      <c r="BI9" s="29"/>
      <c r="BJ9" s="29"/>
      <c r="BK9" s="509"/>
      <c r="BL9" s="509">
        <f>R9</f>
        <v>0</v>
      </c>
      <c r="BM9" s="509">
        <f t="shared" ref="BM9" si="13">LOOKUP(AM9,BE$5:BH$5,BE$6:BH$6)</f>
        <v>3</v>
      </c>
      <c r="BN9" s="509">
        <f>U9</f>
        <v>0</v>
      </c>
      <c r="BO9" s="29"/>
      <c r="BP9" s="518" t="str">
        <f t="shared" si="10"/>
        <v xml:space="preserve"> </v>
      </c>
      <c r="BQ9" s="518" t="str">
        <f t="shared" si="3"/>
        <v xml:space="preserve"> </v>
      </c>
      <c r="BR9" s="518" t="str">
        <f t="shared" si="3"/>
        <v xml:space="preserve"> </v>
      </c>
      <c r="BS9" s="518">
        <f t="shared" si="3"/>
        <v>0</v>
      </c>
      <c r="BT9" s="29"/>
      <c r="BU9" s="527">
        <f>MAX(BU6:BU8)</f>
        <v>0</v>
      </c>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row>
    <row r="10" spans="1:121" s="28" customFormat="1" ht="10.15" customHeight="1" thickTop="1" x14ac:dyDescent="0.25">
      <c r="A10" s="41"/>
      <c r="B10" s="843" t="s">
        <v>321</v>
      </c>
      <c r="C10" s="843"/>
      <c r="D10" s="844"/>
      <c r="E10" s="848" t="s">
        <v>117</v>
      </c>
      <c r="F10" s="848" t="s">
        <v>118</v>
      </c>
      <c r="G10" s="44"/>
      <c r="H10" s="424"/>
      <c r="I10" s="424"/>
      <c r="J10" s="424"/>
      <c r="K10" s="43"/>
      <c r="L10" s="424"/>
      <c r="M10" s="43"/>
      <c r="N10" s="424"/>
      <c r="O10" s="424"/>
      <c r="P10" s="424"/>
      <c r="Q10" s="424"/>
      <c r="R10" s="424"/>
      <c r="S10" s="424"/>
      <c r="T10" s="424"/>
      <c r="U10" s="424"/>
      <c r="V10" s="424"/>
      <c r="W10" s="424"/>
      <c r="X10" s="424"/>
      <c r="Y10" s="424"/>
      <c r="Z10" s="424"/>
      <c r="AA10" s="424"/>
      <c r="AB10" s="424"/>
      <c r="AC10" s="424"/>
      <c r="AD10" s="585"/>
      <c r="AE10" s="585"/>
      <c r="AF10" s="585"/>
      <c r="AG10" s="585"/>
      <c r="AH10" s="813" t="s">
        <v>325</v>
      </c>
      <c r="AI10" s="41"/>
      <c r="AJ10" s="424"/>
      <c r="AK10" s="41"/>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row>
    <row r="11" spans="1:121" s="28" customFormat="1" ht="10.15"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591"/>
      <c r="AE11" s="585"/>
      <c r="AF11" s="585"/>
      <c r="AG11" s="585"/>
      <c r="AH11" s="895"/>
      <c r="AI11" s="41"/>
      <c r="AJ11" s="843" t="s">
        <v>145</v>
      </c>
      <c r="AK11" s="41"/>
      <c r="AL11" s="29"/>
      <c r="AM11" s="29"/>
      <c r="AN11" s="29"/>
      <c r="AO11" s="29"/>
      <c r="AP11" s="29"/>
      <c r="AQ11" s="29"/>
      <c r="AR11" s="29"/>
      <c r="AS11" s="522"/>
      <c r="AT11" s="522"/>
      <c r="AU11" s="29"/>
      <c r="AV11" s="29"/>
      <c r="AW11" s="29"/>
      <c r="AX11" s="29"/>
      <c r="AY11" s="29"/>
      <c r="AZ11" s="29"/>
      <c r="BA11" s="29"/>
      <c r="BB11" s="29"/>
      <c r="BC11" s="29"/>
      <c r="BD11" s="29"/>
      <c r="BE11" s="29"/>
      <c r="BF11" s="29"/>
      <c r="BG11" s="29"/>
      <c r="BH11" s="29"/>
      <c r="BI11" s="29"/>
      <c r="BJ11" s="29"/>
      <c r="BK11" s="29"/>
      <c r="BL11" s="29"/>
      <c r="BM11" s="29"/>
      <c r="BN11" s="29"/>
      <c r="BO11" s="29"/>
      <c r="BP11" s="514">
        <v>3</v>
      </c>
      <c r="BQ11" s="515">
        <v>2</v>
      </c>
      <c r="BR11" s="516">
        <v>1</v>
      </c>
      <c r="BS11" s="517">
        <v>0</v>
      </c>
      <c r="BT11" s="29"/>
      <c r="BU11" s="29"/>
      <c r="BV11" s="29"/>
      <c r="BW11" s="517">
        <v>0</v>
      </c>
      <c r="BX11" s="517">
        <v>1</v>
      </c>
      <c r="BY11" s="517">
        <v>2</v>
      </c>
      <c r="BZ11" s="517">
        <v>3</v>
      </c>
      <c r="CA11" s="517">
        <v>4</v>
      </c>
      <c r="CB11" s="517">
        <v>5</v>
      </c>
      <c r="CC11" s="517">
        <v>6</v>
      </c>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row>
    <row r="12" spans="1:121" s="17" customFormat="1" ht="135" customHeight="1" x14ac:dyDescent="0.25">
      <c r="A12" s="46"/>
      <c r="B12" s="845"/>
      <c r="C12" s="845"/>
      <c r="D12" s="846"/>
      <c r="E12" s="849"/>
      <c r="F12" s="849"/>
      <c r="G12" s="44"/>
      <c r="H12" s="418" t="s">
        <v>121</v>
      </c>
      <c r="I12" s="418" t="s">
        <v>122</v>
      </c>
      <c r="J12" s="418" t="s">
        <v>123</v>
      </c>
      <c r="K12" s="43"/>
      <c r="L12" s="876"/>
      <c r="M12" s="44"/>
      <c r="N12" s="423" t="str">
        <f>IF(OR(F10=" ",G12=" ")," ",LOOKUP(K12,$B$86:$B$92,$H$86:$H$92))</f>
        <v>I</v>
      </c>
      <c r="O12" s="423" t="s">
        <v>57</v>
      </c>
      <c r="P12" s="423" t="s">
        <v>56</v>
      </c>
      <c r="Q12" s="423" t="s">
        <v>154</v>
      </c>
      <c r="R12" s="380" t="s">
        <v>313</v>
      </c>
      <c r="S12" s="380"/>
      <c r="T12" s="420"/>
      <c r="U12" s="380" t="s">
        <v>313</v>
      </c>
      <c r="V12" s="424"/>
      <c r="W12" s="424"/>
      <c r="X12" s="373" t="s">
        <v>181</v>
      </c>
      <c r="Y12" s="80" t="s">
        <v>153</v>
      </c>
      <c r="Z12" s="80" t="s">
        <v>158</v>
      </c>
      <c r="AA12" s="80" t="s">
        <v>159</v>
      </c>
      <c r="AB12" s="80" t="s">
        <v>160</v>
      </c>
      <c r="AC12" s="590" t="s">
        <v>334</v>
      </c>
      <c r="AD12" s="592"/>
      <c r="AE12" s="586"/>
      <c r="AF12" s="586"/>
      <c r="AG12" s="586"/>
      <c r="AH12" s="895"/>
      <c r="AI12" s="46"/>
      <c r="AJ12" s="845"/>
      <c r="AK12" s="46"/>
      <c r="AL12" s="257"/>
      <c r="AM12" s="257"/>
      <c r="AN12" s="257"/>
      <c r="AO12" s="257"/>
      <c r="AP12" s="257"/>
      <c r="AQ12" s="363"/>
      <c r="AR12" s="363"/>
      <c r="AS12" s="363"/>
      <c r="AT12" s="363"/>
      <c r="AU12" s="363"/>
      <c r="AV12" s="363"/>
      <c r="AW12" s="363"/>
      <c r="AX12" s="363"/>
      <c r="AY12" s="363"/>
      <c r="AZ12" s="363"/>
      <c r="BA12" s="363"/>
      <c r="BB12" s="363"/>
      <c r="BC12" s="363"/>
      <c r="BD12" s="363"/>
      <c r="BE12" s="257"/>
      <c r="BF12" s="257"/>
      <c r="BG12" s="257"/>
      <c r="BH12" s="257"/>
      <c r="BI12" s="257"/>
      <c r="BJ12" s="257"/>
      <c r="BK12" s="508"/>
      <c r="BL12" s="380" t="s">
        <v>313</v>
      </c>
      <c r="BM12" s="373" t="s">
        <v>181</v>
      </c>
      <c r="BN12" s="508" t="s">
        <v>335</v>
      </c>
      <c r="BO12" s="257"/>
      <c r="BP12" s="510" t="s">
        <v>336</v>
      </c>
      <c r="BQ12" s="511" t="s">
        <v>337</v>
      </c>
      <c r="BR12" s="512" t="s">
        <v>338</v>
      </c>
      <c r="BS12" s="513" t="s">
        <v>339</v>
      </c>
      <c r="BT12" s="519" t="s">
        <v>340</v>
      </c>
      <c r="BU12" s="519" t="s">
        <v>341</v>
      </c>
      <c r="BV12" s="257"/>
      <c r="BW12" s="75" t="s">
        <v>130</v>
      </c>
      <c r="BX12" s="81" t="s">
        <v>157</v>
      </c>
      <c r="BY12" s="81" t="s">
        <v>157</v>
      </c>
      <c r="BZ12" s="84" t="s">
        <v>8</v>
      </c>
      <c r="CA12" s="84" t="s">
        <v>8</v>
      </c>
      <c r="CB12" s="87" t="s">
        <v>49</v>
      </c>
      <c r="CC12" s="87" t="s">
        <v>49</v>
      </c>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row>
    <row r="13" spans="1:121" ht="24.95" customHeight="1" x14ac:dyDescent="0.25">
      <c r="A13" s="41"/>
      <c r="B13" s="863" t="s">
        <v>133</v>
      </c>
      <c r="C13" s="840" t="s">
        <v>365</v>
      </c>
      <c r="D13" s="841"/>
      <c r="E13" s="48"/>
      <c r="F13" s="48"/>
      <c r="G13" s="44"/>
      <c r="H13" s="49" t="b">
        <f t="shared" ref="H13:H20" si="14">IF(E13=" "," ",IF(E13=$E$86,$B$86,IF(E13=$E$87,$B$87,IF(E13=$E$88,$B$88,IF(E13=$E$89,$B$89)))))</f>
        <v>0</v>
      </c>
      <c r="I13" s="49" t="b">
        <f t="shared" ref="I13:I20" si="15">IF(F13=" "," ",IF(F13=$F$86,$B$86,IF(F13=$F$87,$B$87,IF(F13=$F$88,$B$88,IF(F13=$F$89,$B$89)))))</f>
        <v>0</v>
      </c>
      <c r="J13" s="49">
        <f t="shared" ref="J13:J20" si="16">IF(OR(H13=" ",I13=" ")," ",H13+I13)</f>
        <v>0</v>
      </c>
      <c r="K13" s="43"/>
      <c r="L13" s="47" t="str">
        <f t="shared" ref="L13:L20" si="17">IF(OR(E13=" ",F13=" ")," ",LOOKUP(J13,$B$86:$B$92,$H$86:$H$92))</f>
        <v>I</v>
      </c>
      <c r="M13" s="44"/>
      <c r="N13" s="378">
        <f t="shared" ref="N13:N21" si="18">IF($L13=N$5,0," ")</f>
        <v>0</v>
      </c>
      <c r="O13" s="378" t="str">
        <f t="shared" ref="O13:O21" si="19">IF($L13=O$5,1," ")</f>
        <v xml:space="preserve"> </v>
      </c>
      <c r="P13" s="378" t="str">
        <f t="shared" ref="P13:P21" si="20">IF($L13=P$5,2," ")</f>
        <v xml:space="preserve"> </v>
      </c>
      <c r="Q13" s="379" t="str">
        <f t="shared" ref="Q13:Q21" si="21">IF($L13=Q$5,3," ")</f>
        <v xml:space="preserve"> </v>
      </c>
      <c r="R13" s="378">
        <f t="shared" ref="R13:R25" si="22">MAX(N13:Q13)</f>
        <v>0</v>
      </c>
      <c r="S13" s="383"/>
      <c r="T13" s="43"/>
      <c r="U13" s="45">
        <f t="shared" ref="U13:U21" si="23">R13</f>
        <v>0</v>
      </c>
      <c r="V13" s="386"/>
      <c r="W13" s="387"/>
      <c r="X13" s="377">
        <f>MAX(Y13:AB13)</f>
        <v>0</v>
      </c>
      <c r="Y13" s="388" t="str">
        <f t="shared" ref="Y13:Y19" si="24">IF($AH13=Y$2,3," ")</f>
        <v xml:space="preserve"> </v>
      </c>
      <c r="Z13" s="388" t="str">
        <f t="shared" ref="Z13:Z19" si="25">IF($AH13=Z$2,2," ")</f>
        <v xml:space="preserve"> </v>
      </c>
      <c r="AA13" s="388" t="str">
        <f t="shared" ref="AA13:AA19" si="26">IF($AH13=AA$2,1," ")</f>
        <v xml:space="preserve"> </v>
      </c>
      <c r="AB13" s="388" t="str">
        <f t="shared" ref="AB13:AB19" si="27">IF($AH13=AB$2,0," ")</f>
        <v xml:space="preserve"> </v>
      </c>
      <c r="AC13" s="426">
        <f>U13+X13</f>
        <v>0</v>
      </c>
      <c r="AD13" s="879"/>
      <c r="AE13" s="880"/>
      <c r="AF13" s="880"/>
      <c r="AG13" s="880"/>
      <c r="AH13" s="895"/>
      <c r="AI13" s="41"/>
      <c r="AJ13" s="556" t="str">
        <f t="shared" ref="AJ13:AJ20" si="28">IF(U13=0," ",LOOKUP($BU13,$BW$11:$CC$11,$BW$12:$CC$12))</f>
        <v xml:space="preserve"> </v>
      </c>
      <c r="AK13" s="41"/>
      <c r="AL13" s="29"/>
      <c r="AM13" s="509">
        <f t="shared" ref="AM13:AM21" si="29">$AQ$5</f>
        <v>1</v>
      </c>
      <c r="AN13" s="363"/>
      <c r="AO13" s="363"/>
      <c r="AP13" s="364"/>
      <c r="AQ13" s="363"/>
      <c r="AR13" s="363"/>
      <c r="AS13" s="363"/>
      <c r="AT13" s="363"/>
      <c r="AU13" s="363"/>
      <c r="AV13" s="363"/>
      <c r="AW13" s="363"/>
      <c r="AX13" s="363"/>
      <c r="AY13" s="363"/>
      <c r="AZ13" s="363"/>
      <c r="BA13" s="363"/>
      <c r="BB13" s="363"/>
      <c r="BC13" s="363"/>
      <c r="BD13" s="363"/>
      <c r="BE13" s="381"/>
      <c r="BF13" s="381"/>
      <c r="BG13" s="381"/>
      <c r="BH13" s="381"/>
      <c r="BI13" s="29"/>
      <c r="BJ13" s="29"/>
      <c r="BK13" s="509"/>
      <c r="BL13" s="509">
        <f t="shared" ref="BL13:BL20" si="30">R13</f>
        <v>0</v>
      </c>
      <c r="BM13" s="509">
        <f t="shared" ref="BM13:BM20" si="31">LOOKUP(AM13,BE$5:BH$5,BE$6:BH$6)</f>
        <v>3</v>
      </c>
      <c r="BN13" s="509">
        <f t="shared" ref="BN13:BN20" si="32">BL13+BM13</f>
        <v>3</v>
      </c>
      <c r="BO13" s="29"/>
      <c r="BP13" s="518" t="str">
        <f t="shared" ref="BP13:BS20" si="33">IF($BL13=BP$4,BP$4," ")</f>
        <v xml:space="preserve"> </v>
      </c>
      <c r="BQ13" s="518" t="str">
        <f t="shared" si="33"/>
        <v xml:space="preserve"> </v>
      </c>
      <c r="BR13" s="518" t="str">
        <f t="shared" si="33"/>
        <v xml:space="preserve"> </v>
      </c>
      <c r="BS13" s="518">
        <f t="shared" si="33"/>
        <v>0</v>
      </c>
      <c r="BT13" s="520">
        <f t="shared" ref="BT13:BT20" si="34">MAX(BP13:BS13)</f>
        <v>0</v>
      </c>
      <c r="BU13" s="520">
        <f t="shared" ref="BU13:BU20" si="35">IF(BT13&lt;3,BT13,BN13)</f>
        <v>0</v>
      </c>
      <c r="BV13" s="29"/>
      <c r="BW13" s="518">
        <f t="shared" ref="BW13:CC20" si="36">IF($BU13=BW$11,BW$11," ")</f>
        <v>0</v>
      </c>
      <c r="BX13" s="518" t="str">
        <f t="shared" si="36"/>
        <v xml:space="preserve"> </v>
      </c>
      <c r="BY13" s="518" t="str">
        <f t="shared" si="36"/>
        <v xml:space="preserve"> </v>
      </c>
      <c r="BZ13" s="518" t="str">
        <f t="shared" si="36"/>
        <v xml:space="preserve"> </v>
      </c>
      <c r="CA13" s="518" t="str">
        <f t="shared" si="36"/>
        <v xml:space="preserve"> </v>
      </c>
      <c r="CB13" s="518" t="str">
        <f t="shared" si="36"/>
        <v xml:space="preserve"> </v>
      </c>
      <c r="CC13" s="518" t="str">
        <f t="shared" si="36"/>
        <v xml:space="preserve"> </v>
      </c>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row>
    <row r="14" spans="1:121" ht="24.95" customHeight="1" x14ac:dyDescent="0.25">
      <c r="A14" s="41"/>
      <c r="B14" s="864"/>
      <c r="C14" s="840" t="s">
        <v>366</v>
      </c>
      <c r="D14" s="842"/>
      <c r="E14" s="48"/>
      <c r="F14" s="48"/>
      <c r="G14" s="44"/>
      <c r="H14" s="49" t="b">
        <f t="shared" si="14"/>
        <v>0</v>
      </c>
      <c r="I14" s="49" t="b">
        <f t="shared" si="15"/>
        <v>0</v>
      </c>
      <c r="J14" s="49">
        <f t="shared" si="16"/>
        <v>0</v>
      </c>
      <c r="K14" s="43"/>
      <c r="L14" s="47" t="str">
        <f t="shared" si="17"/>
        <v>I</v>
      </c>
      <c r="M14" s="44"/>
      <c r="N14" s="378">
        <f t="shared" si="18"/>
        <v>0</v>
      </c>
      <c r="O14" s="378" t="str">
        <f t="shared" si="19"/>
        <v xml:space="preserve"> </v>
      </c>
      <c r="P14" s="378" t="str">
        <f t="shared" si="20"/>
        <v xml:space="preserve"> </v>
      </c>
      <c r="Q14" s="379" t="str">
        <f t="shared" si="21"/>
        <v xml:space="preserve"> </v>
      </c>
      <c r="R14" s="378">
        <f t="shared" si="22"/>
        <v>0</v>
      </c>
      <c r="S14" s="383"/>
      <c r="T14" s="43"/>
      <c r="U14" s="45">
        <f t="shared" si="23"/>
        <v>0</v>
      </c>
      <c r="V14" s="386"/>
      <c r="W14" s="387"/>
      <c r="X14" s="377">
        <f t="shared" ref="X14:X21" si="37">MAX(Y14:AB14)</f>
        <v>0</v>
      </c>
      <c r="Y14" s="388" t="str">
        <f t="shared" si="24"/>
        <v xml:space="preserve"> </v>
      </c>
      <c r="Z14" s="388" t="str">
        <f t="shared" si="25"/>
        <v xml:space="preserve"> </v>
      </c>
      <c r="AA14" s="388" t="str">
        <f t="shared" si="26"/>
        <v xml:space="preserve"> </v>
      </c>
      <c r="AB14" s="388" t="str">
        <f t="shared" si="27"/>
        <v xml:space="preserve"> </v>
      </c>
      <c r="AC14" s="426">
        <f t="shared" ref="AC14:AC21" si="38">U14+X14</f>
        <v>0</v>
      </c>
      <c r="AD14" s="879"/>
      <c r="AE14" s="880"/>
      <c r="AF14" s="880"/>
      <c r="AG14" s="880"/>
      <c r="AH14" s="895"/>
      <c r="AI14" s="41"/>
      <c r="AJ14" s="556" t="str">
        <f t="shared" si="28"/>
        <v xml:space="preserve"> </v>
      </c>
      <c r="AK14" s="41"/>
      <c r="AL14" s="29"/>
      <c r="AM14" s="509">
        <f t="shared" si="29"/>
        <v>1</v>
      </c>
      <c r="AN14" s="363"/>
      <c r="AO14" s="363"/>
      <c r="AP14" s="364"/>
      <c r="AQ14" s="363"/>
      <c r="AR14" s="363"/>
      <c r="AS14" s="363"/>
      <c r="AT14" s="363"/>
      <c r="AU14" s="363"/>
      <c r="AV14" s="363"/>
      <c r="AW14" s="363"/>
      <c r="AX14" s="363"/>
      <c r="AY14" s="363"/>
      <c r="AZ14" s="363"/>
      <c r="BA14" s="363"/>
      <c r="BB14" s="363"/>
      <c r="BC14" s="363"/>
      <c r="BD14" s="363"/>
      <c r="BE14" s="381"/>
      <c r="BF14" s="381"/>
      <c r="BG14" s="381"/>
      <c r="BH14" s="381"/>
      <c r="BI14" s="29"/>
      <c r="BJ14" s="29"/>
      <c r="BK14" s="509"/>
      <c r="BL14" s="509">
        <f t="shared" si="30"/>
        <v>0</v>
      </c>
      <c r="BM14" s="509">
        <f t="shared" si="31"/>
        <v>3</v>
      </c>
      <c r="BN14" s="509">
        <f t="shared" si="32"/>
        <v>3</v>
      </c>
      <c r="BO14" s="29"/>
      <c r="BP14" s="518" t="str">
        <f t="shared" si="33"/>
        <v xml:space="preserve"> </v>
      </c>
      <c r="BQ14" s="518" t="str">
        <f t="shared" si="33"/>
        <v xml:space="preserve"> </v>
      </c>
      <c r="BR14" s="518" t="str">
        <f t="shared" si="33"/>
        <v xml:space="preserve"> </v>
      </c>
      <c r="BS14" s="518">
        <f t="shared" si="33"/>
        <v>0</v>
      </c>
      <c r="BT14" s="520">
        <f t="shared" si="34"/>
        <v>0</v>
      </c>
      <c r="BU14" s="520">
        <f t="shared" si="35"/>
        <v>0</v>
      </c>
      <c r="BV14" s="29"/>
      <c r="BW14" s="518">
        <f t="shared" si="36"/>
        <v>0</v>
      </c>
      <c r="BX14" s="518" t="str">
        <f t="shared" si="36"/>
        <v xml:space="preserve"> </v>
      </c>
      <c r="BY14" s="518" t="str">
        <f t="shared" si="36"/>
        <v xml:space="preserve"> </v>
      </c>
      <c r="BZ14" s="518" t="str">
        <f t="shared" si="36"/>
        <v xml:space="preserve"> </v>
      </c>
      <c r="CA14" s="518" t="str">
        <f t="shared" si="36"/>
        <v xml:space="preserve"> </v>
      </c>
      <c r="CB14" s="518" t="str">
        <f t="shared" si="36"/>
        <v xml:space="preserve"> </v>
      </c>
      <c r="CC14" s="518" t="str">
        <f t="shared" si="36"/>
        <v xml:space="preserve"> </v>
      </c>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row>
    <row r="15" spans="1:121" ht="24.95" customHeight="1" x14ac:dyDescent="0.25">
      <c r="A15" s="41"/>
      <c r="B15" s="864"/>
      <c r="C15" s="840" t="s">
        <v>138</v>
      </c>
      <c r="D15" s="842"/>
      <c r="E15" s="48"/>
      <c r="F15" s="48"/>
      <c r="G15" s="44"/>
      <c r="H15" s="49" t="b">
        <f t="shared" si="14"/>
        <v>0</v>
      </c>
      <c r="I15" s="49" t="b">
        <f t="shared" si="15"/>
        <v>0</v>
      </c>
      <c r="J15" s="49">
        <f t="shared" si="16"/>
        <v>0</v>
      </c>
      <c r="K15" s="43"/>
      <c r="L15" s="47" t="str">
        <f t="shared" si="17"/>
        <v>I</v>
      </c>
      <c r="M15" s="44"/>
      <c r="N15" s="378">
        <f t="shared" si="18"/>
        <v>0</v>
      </c>
      <c r="O15" s="378" t="str">
        <f t="shared" si="19"/>
        <v xml:space="preserve"> </v>
      </c>
      <c r="P15" s="378" t="str">
        <f t="shared" si="20"/>
        <v xml:space="preserve"> </v>
      </c>
      <c r="Q15" s="379" t="str">
        <f t="shared" si="21"/>
        <v xml:space="preserve"> </v>
      </c>
      <c r="R15" s="378">
        <f t="shared" si="22"/>
        <v>0</v>
      </c>
      <c r="S15" s="383"/>
      <c r="T15" s="43"/>
      <c r="U15" s="45">
        <f t="shared" si="23"/>
        <v>0</v>
      </c>
      <c r="V15" s="386"/>
      <c r="W15" s="387"/>
      <c r="X15" s="377">
        <f t="shared" si="37"/>
        <v>0</v>
      </c>
      <c r="Y15" s="388" t="str">
        <f t="shared" si="24"/>
        <v xml:space="preserve"> </v>
      </c>
      <c r="Z15" s="388" t="str">
        <f t="shared" si="25"/>
        <v xml:space="preserve"> </v>
      </c>
      <c r="AA15" s="388" t="str">
        <f t="shared" si="26"/>
        <v xml:space="preserve"> </v>
      </c>
      <c r="AB15" s="388" t="str">
        <f t="shared" si="27"/>
        <v xml:space="preserve"> </v>
      </c>
      <c r="AC15" s="426">
        <f t="shared" si="38"/>
        <v>0</v>
      </c>
      <c r="AD15" s="879"/>
      <c r="AE15" s="880"/>
      <c r="AF15" s="880"/>
      <c r="AG15" s="880"/>
      <c r="AH15" s="895"/>
      <c r="AI15" s="41"/>
      <c r="AJ15" s="556" t="str">
        <f t="shared" si="28"/>
        <v xml:space="preserve"> </v>
      </c>
      <c r="AK15" s="41"/>
      <c r="AL15" s="29"/>
      <c r="AM15" s="509">
        <f t="shared" si="29"/>
        <v>1</v>
      </c>
      <c r="AN15" s="363"/>
      <c r="AO15" s="363"/>
      <c r="AP15" s="364"/>
      <c r="AQ15" s="363"/>
      <c r="AR15" s="363"/>
      <c r="AS15" s="363"/>
      <c r="AT15" s="363"/>
      <c r="AU15" s="363"/>
      <c r="AV15" s="363"/>
      <c r="AW15" s="363"/>
      <c r="AX15" s="363"/>
      <c r="AY15" s="363"/>
      <c r="AZ15" s="363"/>
      <c r="BA15" s="363"/>
      <c r="BB15" s="363"/>
      <c r="BC15" s="363"/>
      <c r="BD15" s="363"/>
      <c r="BE15" s="381"/>
      <c r="BF15" s="381"/>
      <c r="BG15" s="381"/>
      <c r="BH15" s="381"/>
      <c r="BI15" s="29"/>
      <c r="BJ15" s="29"/>
      <c r="BK15" s="509"/>
      <c r="BL15" s="509">
        <f t="shared" si="30"/>
        <v>0</v>
      </c>
      <c r="BM15" s="509">
        <f t="shared" si="31"/>
        <v>3</v>
      </c>
      <c r="BN15" s="509">
        <f t="shared" si="32"/>
        <v>3</v>
      </c>
      <c r="BO15" s="29"/>
      <c r="BP15" s="518" t="str">
        <f t="shared" si="33"/>
        <v xml:space="preserve"> </v>
      </c>
      <c r="BQ15" s="518" t="str">
        <f t="shared" si="33"/>
        <v xml:space="preserve"> </v>
      </c>
      <c r="BR15" s="518" t="str">
        <f t="shared" si="33"/>
        <v xml:space="preserve"> </v>
      </c>
      <c r="BS15" s="518">
        <f t="shared" si="33"/>
        <v>0</v>
      </c>
      <c r="BT15" s="520">
        <f t="shared" si="34"/>
        <v>0</v>
      </c>
      <c r="BU15" s="520">
        <f t="shared" si="35"/>
        <v>0</v>
      </c>
      <c r="BV15" s="29"/>
      <c r="BW15" s="518">
        <f t="shared" si="36"/>
        <v>0</v>
      </c>
      <c r="BX15" s="518" t="str">
        <f t="shared" si="36"/>
        <v xml:space="preserve"> </v>
      </c>
      <c r="BY15" s="518" t="str">
        <f t="shared" si="36"/>
        <v xml:space="preserve"> </v>
      </c>
      <c r="BZ15" s="518" t="str">
        <f t="shared" si="36"/>
        <v xml:space="preserve"> </v>
      </c>
      <c r="CA15" s="518" t="str">
        <f t="shared" si="36"/>
        <v xml:space="preserve"> </v>
      </c>
      <c r="CB15" s="518" t="str">
        <f t="shared" si="36"/>
        <v xml:space="preserve"> </v>
      </c>
      <c r="CC15" s="518" t="str">
        <f t="shared" si="36"/>
        <v xml:space="preserve"> </v>
      </c>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row>
    <row r="16" spans="1:121" ht="24.95" customHeight="1" x14ac:dyDescent="0.25">
      <c r="A16" s="41"/>
      <c r="B16" s="864"/>
      <c r="C16" s="839" t="s">
        <v>139</v>
      </c>
      <c r="D16" s="839"/>
      <c r="E16" s="48"/>
      <c r="F16" s="48"/>
      <c r="G16" s="44"/>
      <c r="H16" s="49" t="b">
        <f t="shared" si="14"/>
        <v>0</v>
      </c>
      <c r="I16" s="49" t="b">
        <f t="shared" si="15"/>
        <v>0</v>
      </c>
      <c r="J16" s="49">
        <f t="shared" si="16"/>
        <v>0</v>
      </c>
      <c r="K16" s="43"/>
      <c r="L16" s="47" t="str">
        <f t="shared" si="17"/>
        <v>I</v>
      </c>
      <c r="M16" s="44"/>
      <c r="N16" s="378">
        <f t="shared" si="18"/>
        <v>0</v>
      </c>
      <c r="O16" s="378" t="str">
        <f t="shared" si="19"/>
        <v xml:space="preserve"> </v>
      </c>
      <c r="P16" s="378" t="str">
        <f t="shared" si="20"/>
        <v xml:space="preserve"> </v>
      </c>
      <c r="Q16" s="379" t="str">
        <f t="shared" si="21"/>
        <v xml:space="preserve"> </v>
      </c>
      <c r="R16" s="378">
        <f t="shared" si="22"/>
        <v>0</v>
      </c>
      <c r="S16" s="383"/>
      <c r="T16" s="43"/>
      <c r="U16" s="45">
        <f t="shared" si="23"/>
        <v>0</v>
      </c>
      <c r="V16" s="386"/>
      <c r="W16" s="387"/>
      <c r="X16" s="377">
        <f t="shared" si="37"/>
        <v>0</v>
      </c>
      <c r="Y16" s="388" t="str">
        <f t="shared" si="24"/>
        <v xml:space="preserve"> </v>
      </c>
      <c r="Z16" s="388" t="str">
        <f t="shared" si="25"/>
        <v xml:space="preserve"> </v>
      </c>
      <c r="AA16" s="388" t="str">
        <f t="shared" si="26"/>
        <v xml:space="preserve"> </v>
      </c>
      <c r="AB16" s="388" t="str">
        <f t="shared" si="27"/>
        <v xml:space="preserve"> </v>
      </c>
      <c r="AC16" s="426">
        <f t="shared" si="38"/>
        <v>0</v>
      </c>
      <c r="AD16" s="879"/>
      <c r="AE16" s="880"/>
      <c r="AF16" s="880"/>
      <c r="AG16" s="880"/>
      <c r="AH16" s="895"/>
      <c r="AI16" s="41"/>
      <c r="AJ16" s="556" t="str">
        <f t="shared" si="28"/>
        <v xml:space="preserve"> </v>
      </c>
      <c r="AK16" s="41"/>
      <c r="AL16" s="29"/>
      <c r="AM16" s="509">
        <f t="shared" si="29"/>
        <v>1</v>
      </c>
      <c r="AN16" s="363"/>
      <c r="AO16" s="363"/>
      <c r="AP16" s="364"/>
      <c r="AQ16" s="363"/>
      <c r="AR16" s="363"/>
      <c r="AS16" s="363"/>
      <c r="AT16" s="363"/>
      <c r="AU16" s="363"/>
      <c r="AV16" s="363"/>
      <c r="AW16" s="363"/>
      <c r="AX16" s="363"/>
      <c r="AY16" s="363"/>
      <c r="AZ16" s="363"/>
      <c r="BA16" s="363"/>
      <c r="BB16" s="363"/>
      <c r="BC16" s="363"/>
      <c r="BD16" s="363"/>
      <c r="BE16" s="381"/>
      <c r="BF16" s="381"/>
      <c r="BG16" s="381"/>
      <c r="BH16" s="381"/>
      <c r="BI16" s="29"/>
      <c r="BJ16" s="29"/>
      <c r="BK16" s="509"/>
      <c r="BL16" s="509">
        <f t="shared" si="30"/>
        <v>0</v>
      </c>
      <c r="BM16" s="509">
        <f t="shared" si="31"/>
        <v>3</v>
      </c>
      <c r="BN16" s="509">
        <f t="shared" si="32"/>
        <v>3</v>
      </c>
      <c r="BO16" s="29"/>
      <c r="BP16" s="518" t="str">
        <f t="shared" si="33"/>
        <v xml:space="preserve"> </v>
      </c>
      <c r="BQ16" s="518" t="str">
        <f t="shared" si="33"/>
        <v xml:space="preserve"> </v>
      </c>
      <c r="BR16" s="518" t="str">
        <f t="shared" si="33"/>
        <v xml:space="preserve"> </v>
      </c>
      <c r="BS16" s="518">
        <f t="shared" si="33"/>
        <v>0</v>
      </c>
      <c r="BT16" s="520">
        <f t="shared" si="34"/>
        <v>0</v>
      </c>
      <c r="BU16" s="520">
        <f t="shared" si="35"/>
        <v>0</v>
      </c>
      <c r="BV16" s="29"/>
      <c r="BW16" s="518">
        <f t="shared" si="36"/>
        <v>0</v>
      </c>
      <c r="BX16" s="518" t="str">
        <f t="shared" si="36"/>
        <v xml:space="preserve"> </v>
      </c>
      <c r="BY16" s="518" t="str">
        <f t="shared" si="36"/>
        <v xml:space="preserve"> </v>
      </c>
      <c r="BZ16" s="518" t="str">
        <f t="shared" si="36"/>
        <v xml:space="preserve"> </v>
      </c>
      <c r="CA16" s="518" t="str">
        <f t="shared" si="36"/>
        <v xml:space="preserve"> </v>
      </c>
      <c r="CB16" s="518" t="str">
        <f t="shared" si="36"/>
        <v xml:space="preserve"> </v>
      </c>
      <c r="CC16" s="518" t="str">
        <f t="shared" si="36"/>
        <v xml:space="preserve"> </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row>
    <row r="17" spans="1:121" ht="24.95" customHeight="1" x14ac:dyDescent="0.25">
      <c r="A17" s="41"/>
      <c r="B17" s="864"/>
      <c r="C17" s="839" t="s">
        <v>171</v>
      </c>
      <c r="D17" s="839"/>
      <c r="E17" s="48"/>
      <c r="F17" s="48"/>
      <c r="G17" s="44"/>
      <c r="H17" s="49" t="b">
        <f t="shared" si="14"/>
        <v>0</v>
      </c>
      <c r="I17" s="49" t="b">
        <f t="shared" si="15"/>
        <v>0</v>
      </c>
      <c r="J17" s="49">
        <f t="shared" si="16"/>
        <v>0</v>
      </c>
      <c r="K17" s="43"/>
      <c r="L17" s="47" t="str">
        <f t="shared" si="17"/>
        <v>I</v>
      </c>
      <c r="M17" s="44"/>
      <c r="N17" s="378">
        <f t="shared" si="18"/>
        <v>0</v>
      </c>
      <c r="O17" s="378" t="str">
        <f t="shared" si="19"/>
        <v xml:space="preserve"> </v>
      </c>
      <c r="P17" s="378" t="str">
        <f t="shared" si="20"/>
        <v xml:space="preserve"> </v>
      </c>
      <c r="Q17" s="379" t="str">
        <f t="shared" si="21"/>
        <v xml:space="preserve"> </v>
      </c>
      <c r="R17" s="378">
        <f t="shared" si="22"/>
        <v>0</v>
      </c>
      <c r="S17" s="403"/>
      <c r="T17" s="557"/>
      <c r="U17" s="45">
        <f t="shared" si="23"/>
        <v>0</v>
      </c>
      <c r="V17" s="386"/>
      <c r="W17" s="387"/>
      <c r="X17" s="377">
        <f t="shared" si="37"/>
        <v>0</v>
      </c>
      <c r="Y17" s="388" t="str">
        <f t="shared" si="24"/>
        <v xml:space="preserve"> </v>
      </c>
      <c r="Z17" s="388" t="str">
        <f t="shared" si="25"/>
        <v xml:space="preserve"> </v>
      </c>
      <c r="AA17" s="388" t="str">
        <f t="shared" si="26"/>
        <v xml:space="preserve"> </v>
      </c>
      <c r="AB17" s="388" t="str">
        <f t="shared" si="27"/>
        <v xml:space="preserve"> </v>
      </c>
      <c r="AC17" s="426">
        <f t="shared" si="38"/>
        <v>0</v>
      </c>
      <c r="AD17" s="879"/>
      <c r="AE17" s="880"/>
      <c r="AF17" s="880"/>
      <c r="AG17" s="880"/>
      <c r="AH17" s="895"/>
      <c r="AI17" s="41"/>
      <c r="AJ17" s="556" t="str">
        <f t="shared" si="28"/>
        <v xml:space="preserve"> </v>
      </c>
      <c r="AK17" s="41"/>
      <c r="AL17" s="29"/>
      <c r="AM17" s="509">
        <f t="shared" si="29"/>
        <v>1</v>
      </c>
      <c r="AN17" s="363"/>
      <c r="AO17" s="363"/>
      <c r="AP17" s="364"/>
      <c r="AQ17" s="363"/>
      <c r="AR17" s="363"/>
      <c r="AS17" s="363"/>
      <c r="AT17" s="363"/>
      <c r="AU17" s="363"/>
      <c r="AV17" s="363"/>
      <c r="AW17" s="363"/>
      <c r="AX17" s="363"/>
      <c r="AY17" s="363"/>
      <c r="AZ17" s="363"/>
      <c r="BA17" s="363"/>
      <c r="BB17" s="363"/>
      <c r="BC17" s="363"/>
      <c r="BD17" s="363"/>
      <c r="BE17" s="381"/>
      <c r="BF17" s="381"/>
      <c r="BG17" s="381"/>
      <c r="BH17" s="381"/>
      <c r="BI17" s="29"/>
      <c r="BJ17" s="29"/>
      <c r="BK17" s="509"/>
      <c r="BL17" s="509">
        <f t="shared" si="30"/>
        <v>0</v>
      </c>
      <c r="BM17" s="509">
        <f t="shared" si="31"/>
        <v>3</v>
      </c>
      <c r="BN17" s="509">
        <f t="shared" si="32"/>
        <v>3</v>
      </c>
      <c r="BO17" s="29"/>
      <c r="BP17" s="518" t="str">
        <f t="shared" si="33"/>
        <v xml:space="preserve"> </v>
      </c>
      <c r="BQ17" s="518" t="str">
        <f t="shared" si="33"/>
        <v xml:space="preserve"> </v>
      </c>
      <c r="BR17" s="518" t="str">
        <f t="shared" si="33"/>
        <v xml:space="preserve"> </v>
      </c>
      <c r="BS17" s="518">
        <f t="shared" si="33"/>
        <v>0</v>
      </c>
      <c r="BT17" s="520">
        <f t="shared" si="34"/>
        <v>0</v>
      </c>
      <c r="BU17" s="520">
        <f t="shared" si="35"/>
        <v>0</v>
      </c>
      <c r="BV17" s="29"/>
      <c r="BW17" s="518">
        <f t="shared" si="36"/>
        <v>0</v>
      </c>
      <c r="BX17" s="518" t="str">
        <f t="shared" si="36"/>
        <v xml:space="preserve"> </v>
      </c>
      <c r="BY17" s="518" t="str">
        <f t="shared" si="36"/>
        <v xml:space="preserve"> </v>
      </c>
      <c r="BZ17" s="518" t="str">
        <f t="shared" si="36"/>
        <v xml:space="preserve"> </v>
      </c>
      <c r="CA17" s="518" t="str">
        <f t="shared" si="36"/>
        <v xml:space="preserve"> </v>
      </c>
      <c r="CB17" s="518" t="str">
        <f t="shared" si="36"/>
        <v xml:space="preserve"> </v>
      </c>
      <c r="CC17" s="518" t="str">
        <f t="shared" si="36"/>
        <v xml:space="preserve"> </v>
      </c>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row>
    <row r="18" spans="1:121" ht="24.95" customHeight="1" x14ac:dyDescent="0.25">
      <c r="A18" s="41"/>
      <c r="B18" s="864"/>
      <c r="C18" s="839" t="s">
        <v>151</v>
      </c>
      <c r="D18" s="839"/>
      <c r="E18" s="48"/>
      <c r="F18" s="48"/>
      <c r="G18" s="44"/>
      <c r="H18" s="49" t="b">
        <f t="shared" si="14"/>
        <v>0</v>
      </c>
      <c r="I18" s="49" t="b">
        <f t="shared" si="15"/>
        <v>0</v>
      </c>
      <c r="J18" s="49">
        <f t="shared" si="16"/>
        <v>0</v>
      </c>
      <c r="K18" s="43"/>
      <c r="L18" s="47" t="str">
        <f t="shared" si="17"/>
        <v>I</v>
      </c>
      <c r="M18" s="44"/>
      <c r="N18" s="378">
        <f t="shared" si="18"/>
        <v>0</v>
      </c>
      <c r="O18" s="378" t="str">
        <f t="shared" si="19"/>
        <v xml:space="preserve"> </v>
      </c>
      <c r="P18" s="378" t="str">
        <f t="shared" si="20"/>
        <v xml:space="preserve"> </v>
      </c>
      <c r="Q18" s="379" t="str">
        <f t="shared" si="21"/>
        <v xml:space="preserve"> </v>
      </c>
      <c r="R18" s="378">
        <f t="shared" si="22"/>
        <v>0</v>
      </c>
      <c r="S18" s="378"/>
      <c r="T18" s="834"/>
      <c r="U18" s="45">
        <f t="shared" si="23"/>
        <v>0</v>
      </c>
      <c r="V18" s="386"/>
      <c r="W18" s="387"/>
      <c r="X18" s="377">
        <f t="shared" si="37"/>
        <v>0</v>
      </c>
      <c r="Y18" s="388" t="str">
        <f t="shared" si="24"/>
        <v xml:space="preserve"> </v>
      </c>
      <c r="Z18" s="388" t="str">
        <f t="shared" si="25"/>
        <v xml:space="preserve"> </v>
      </c>
      <c r="AA18" s="388" t="str">
        <f t="shared" si="26"/>
        <v xml:space="preserve"> </v>
      </c>
      <c r="AB18" s="388" t="str">
        <f t="shared" si="27"/>
        <v xml:space="preserve"> </v>
      </c>
      <c r="AC18" s="426">
        <f t="shared" si="38"/>
        <v>0</v>
      </c>
      <c r="AD18" s="879"/>
      <c r="AE18" s="880"/>
      <c r="AF18" s="880"/>
      <c r="AG18" s="880"/>
      <c r="AH18" s="895"/>
      <c r="AI18" s="41"/>
      <c r="AJ18" s="556" t="str">
        <f t="shared" si="28"/>
        <v xml:space="preserve"> </v>
      </c>
      <c r="AK18" s="41"/>
      <c r="AL18" s="29"/>
      <c r="AM18" s="509">
        <f t="shared" si="29"/>
        <v>1</v>
      </c>
      <c r="AN18" s="363"/>
      <c r="AO18" s="363"/>
      <c r="AP18" s="364"/>
      <c r="AQ18" s="363"/>
      <c r="AR18" s="363"/>
      <c r="AS18" s="363"/>
      <c r="AT18" s="363"/>
      <c r="AU18" s="363"/>
      <c r="AV18" s="363"/>
      <c r="AW18" s="363"/>
      <c r="AX18" s="363"/>
      <c r="AY18" s="363"/>
      <c r="AZ18" s="363"/>
      <c r="BA18" s="363"/>
      <c r="BB18" s="363"/>
      <c r="BC18" s="363"/>
      <c r="BD18" s="363"/>
      <c r="BE18" s="381"/>
      <c r="BF18" s="381"/>
      <c r="BG18" s="381"/>
      <c r="BH18" s="381"/>
      <c r="BI18" s="29"/>
      <c r="BJ18" s="29"/>
      <c r="BK18" s="509"/>
      <c r="BL18" s="509">
        <f t="shared" si="30"/>
        <v>0</v>
      </c>
      <c r="BM18" s="509">
        <f t="shared" si="31"/>
        <v>3</v>
      </c>
      <c r="BN18" s="509">
        <f t="shared" si="32"/>
        <v>3</v>
      </c>
      <c r="BO18" s="29"/>
      <c r="BP18" s="518" t="str">
        <f t="shared" si="33"/>
        <v xml:space="preserve"> </v>
      </c>
      <c r="BQ18" s="518" t="str">
        <f t="shared" si="33"/>
        <v xml:space="preserve"> </v>
      </c>
      <c r="BR18" s="518" t="str">
        <f t="shared" si="33"/>
        <v xml:space="preserve"> </v>
      </c>
      <c r="BS18" s="518">
        <f t="shared" si="33"/>
        <v>0</v>
      </c>
      <c r="BT18" s="520">
        <f t="shared" si="34"/>
        <v>0</v>
      </c>
      <c r="BU18" s="520">
        <f t="shared" si="35"/>
        <v>0</v>
      </c>
      <c r="BV18" s="29"/>
      <c r="BW18" s="518">
        <f t="shared" si="36"/>
        <v>0</v>
      </c>
      <c r="BX18" s="518" t="str">
        <f t="shared" si="36"/>
        <v xml:space="preserve"> </v>
      </c>
      <c r="BY18" s="518" t="str">
        <f t="shared" si="36"/>
        <v xml:space="preserve"> </v>
      </c>
      <c r="BZ18" s="518" t="str">
        <f t="shared" si="36"/>
        <v xml:space="preserve"> </v>
      </c>
      <c r="CA18" s="518" t="str">
        <f t="shared" si="36"/>
        <v xml:space="preserve"> </v>
      </c>
      <c r="CB18" s="518" t="str">
        <f t="shared" si="36"/>
        <v xml:space="preserve"> </v>
      </c>
      <c r="CC18" s="518" t="str">
        <f t="shared" si="36"/>
        <v xml:space="preserve"> </v>
      </c>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row>
    <row r="19" spans="1:121" ht="24.95" customHeight="1" x14ac:dyDescent="0.25">
      <c r="A19" s="41"/>
      <c r="B19" s="864"/>
      <c r="C19" s="839" t="s">
        <v>152</v>
      </c>
      <c r="D19" s="839"/>
      <c r="E19" s="48"/>
      <c r="F19" s="48"/>
      <c r="G19" s="44"/>
      <c r="H19" s="49" t="b">
        <f t="shared" si="14"/>
        <v>0</v>
      </c>
      <c r="I19" s="49" t="b">
        <f t="shared" si="15"/>
        <v>0</v>
      </c>
      <c r="J19" s="49">
        <f t="shared" si="16"/>
        <v>0</v>
      </c>
      <c r="K19" s="43"/>
      <c r="L19" s="47" t="str">
        <f t="shared" si="17"/>
        <v>I</v>
      </c>
      <c r="M19" s="44"/>
      <c r="N19" s="378">
        <f t="shared" si="18"/>
        <v>0</v>
      </c>
      <c r="O19" s="378" t="str">
        <f t="shared" si="19"/>
        <v xml:space="preserve"> </v>
      </c>
      <c r="P19" s="378" t="str">
        <f t="shared" si="20"/>
        <v xml:space="preserve"> </v>
      </c>
      <c r="Q19" s="379" t="str">
        <f t="shared" si="21"/>
        <v xml:space="preserve"> </v>
      </c>
      <c r="R19" s="378">
        <f t="shared" si="22"/>
        <v>0</v>
      </c>
      <c r="S19" s="378"/>
      <c r="T19" s="835"/>
      <c r="U19" s="45">
        <f t="shared" si="23"/>
        <v>0</v>
      </c>
      <c r="V19" s="386"/>
      <c r="W19" s="387"/>
      <c r="X19" s="377">
        <f t="shared" si="37"/>
        <v>0</v>
      </c>
      <c r="Y19" s="388" t="str">
        <f t="shared" si="24"/>
        <v xml:space="preserve"> </v>
      </c>
      <c r="Z19" s="388" t="str">
        <f t="shared" si="25"/>
        <v xml:space="preserve"> </v>
      </c>
      <c r="AA19" s="388" t="str">
        <f t="shared" si="26"/>
        <v xml:space="preserve"> </v>
      </c>
      <c r="AB19" s="388" t="str">
        <f t="shared" si="27"/>
        <v xml:space="preserve"> </v>
      </c>
      <c r="AC19" s="426">
        <f t="shared" si="38"/>
        <v>0</v>
      </c>
      <c r="AD19" s="879"/>
      <c r="AE19" s="880"/>
      <c r="AF19" s="880"/>
      <c r="AG19" s="880"/>
      <c r="AH19" s="814"/>
      <c r="AI19" s="41"/>
      <c r="AJ19" s="556" t="str">
        <f t="shared" si="28"/>
        <v xml:space="preserve"> </v>
      </c>
      <c r="AK19" s="41"/>
      <c r="AL19" s="29"/>
      <c r="AM19" s="509">
        <f t="shared" si="29"/>
        <v>1</v>
      </c>
      <c r="AN19" s="363"/>
      <c r="AO19" s="363"/>
      <c r="AP19" s="364"/>
      <c r="AQ19" s="363"/>
      <c r="AR19" s="363"/>
      <c r="AS19" s="363"/>
      <c r="AT19" s="363"/>
      <c r="AU19" s="363"/>
      <c r="AV19" s="363"/>
      <c r="AW19" s="363"/>
      <c r="AX19" s="363"/>
      <c r="AY19" s="363"/>
      <c r="AZ19" s="363"/>
      <c r="BA19" s="363"/>
      <c r="BB19" s="363"/>
      <c r="BC19" s="363"/>
      <c r="BD19" s="363"/>
      <c r="BE19" s="381"/>
      <c r="BF19" s="381"/>
      <c r="BG19" s="381"/>
      <c r="BH19" s="381"/>
      <c r="BI19" s="29"/>
      <c r="BJ19" s="29"/>
      <c r="BK19" s="509"/>
      <c r="BL19" s="509">
        <f t="shared" si="30"/>
        <v>0</v>
      </c>
      <c r="BM19" s="509">
        <f t="shared" si="31"/>
        <v>3</v>
      </c>
      <c r="BN19" s="509">
        <f t="shared" si="32"/>
        <v>3</v>
      </c>
      <c r="BO19" s="29"/>
      <c r="BP19" s="518" t="str">
        <f t="shared" si="33"/>
        <v xml:space="preserve"> </v>
      </c>
      <c r="BQ19" s="518" t="str">
        <f t="shared" si="33"/>
        <v xml:space="preserve"> </v>
      </c>
      <c r="BR19" s="518" t="str">
        <f t="shared" si="33"/>
        <v xml:space="preserve"> </v>
      </c>
      <c r="BS19" s="518">
        <f t="shared" si="33"/>
        <v>0</v>
      </c>
      <c r="BT19" s="520">
        <f t="shared" si="34"/>
        <v>0</v>
      </c>
      <c r="BU19" s="520">
        <f t="shared" si="35"/>
        <v>0</v>
      </c>
      <c r="BV19" s="29"/>
      <c r="BW19" s="518">
        <f t="shared" si="36"/>
        <v>0</v>
      </c>
      <c r="BX19" s="518" t="str">
        <f t="shared" si="36"/>
        <v xml:space="preserve"> </v>
      </c>
      <c r="BY19" s="518" t="str">
        <f t="shared" si="36"/>
        <v xml:space="preserve"> </v>
      </c>
      <c r="BZ19" s="518" t="str">
        <f t="shared" si="36"/>
        <v xml:space="preserve"> </v>
      </c>
      <c r="CA19" s="518" t="str">
        <f t="shared" si="36"/>
        <v xml:space="preserve"> </v>
      </c>
      <c r="CB19" s="518" t="str">
        <f t="shared" si="36"/>
        <v xml:space="preserve"> </v>
      </c>
      <c r="CC19" s="518" t="str">
        <f t="shared" si="36"/>
        <v xml:space="preserve"> </v>
      </c>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row>
    <row r="20" spans="1:121" ht="24.95" customHeight="1" thickBot="1" x14ac:dyDescent="0.3">
      <c r="A20" s="41"/>
      <c r="B20" s="864"/>
      <c r="C20" s="854" t="s">
        <v>131</v>
      </c>
      <c r="D20" s="854"/>
      <c r="E20" s="48"/>
      <c r="F20" s="48"/>
      <c r="G20" s="44"/>
      <c r="H20" s="49" t="b">
        <f t="shared" si="14"/>
        <v>0</v>
      </c>
      <c r="I20" s="49" t="b">
        <f t="shared" si="15"/>
        <v>0</v>
      </c>
      <c r="J20" s="49">
        <f t="shared" si="16"/>
        <v>0</v>
      </c>
      <c r="K20" s="43"/>
      <c r="L20" s="47" t="str">
        <f t="shared" si="17"/>
        <v>I</v>
      </c>
      <c r="M20" s="44"/>
      <c r="N20" s="378">
        <f t="shared" si="18"/>
        <v>0</v>
      </c>
      <c r="O20" s="378" t="str">
        <f t="shared" si="19"/>
        <v xml:space="preserve"> </v>
      </c>
      <c r="P20" s="378" t="str">
        <f t="shared" si="20"/>
        <v xml:space="preserve"> </v>
      </c>
      <c r="Q20" s="379" t="str">
        <f t="shared" si="21"/>
        <v xml:space="preserve"> </v>
      </c>
      <c r="R20" s="378">
        <f t="shared" si="22"/>
        <v>0</v>
      </c>
      <c r="S20" s="378"/>
      <c r="T20" s="835"/>
      <c r="U20" s="45">
        <f t="shared" si="23"/>
        <v>0</v>
      </c>
      <c r="V20" s="386"/>
      <c r="W20" s="387"/>
      <c r="X20" s="377" t="e">
        <f t="shared" si="37"/>
        <v>#REF!</v>
      </c>
      <c r="Y20" s="388" t="e">
        <f>IF(#REF!=Y$2,3," ")</f>
        <v>#REF!</v>
      </c>
      <c r="Z20" s="388" t="e">
        <f>IF(#REF!=Z$2,2," ")</f>
        <v>#REF!</v>
      </c>
      <c r="AA20" s="388" t="e">
        <f>IF(#REF!=AA$2,1," ")</f>
        <v>#REF!</v>
      </c>
      <c r="AB20" s="388" t="e">
        <f>IF(#REF!=AB$2,0," ")</f>
        <v>#REF!</v>
      </c>
      <c r="AC20" s="459" t="e">
        <f t="shared" si="38"/>
        <v>#REF!</v>
      </c>
      <c r="AD20" s="879"/>
      <c r="AE20" s="880"/>
      <c r="AF20" s="880"/>
      <c r="AG20" s="880"/>
      <c r="AH20" s="883" t="str">
        <f>AH8</f>
        <v>I</v>
      </c>
      <c r="AI20" s="41"/>
      <c r="AJ20" s="556" t="str">
        <f t="shared" si="28"/>
        <v xml:space="preserve"> </v>
      </c>
      <c r="AK20" s="41"/>
      <c r="AL20" s="29"/>
      <c r="AM20" s="509">
        <f t="shared" si="29"/>
        <v>1</v>
      </c>
      <c r="AN20" s="363"/>
      <c r="AO20" s="363"/>
      <c r="AP20" s="364"/>
      <c r="AQ20" s="363"/>
      <c r="AR20" s="363"/>
      <c r="AS20" s="363"/>
      <c r="AT20" s="363"/>
      <c r="AU20" s="363"/>
      <c r="AV20" s="363"/>
      <c r="AW20" s="363"/>
      <c r="AX20" s="363"/>
      <c r="AY20" s="363"/>
      <c r="AZ20" s="363"/>
      <c r="BA20" s="363"/>
      <c r="BB20" s="363"/>
      <c r="BC20" s="363"/>
      <c r="BD20" s="363"/>
      <c r="BE20" s="381"/>
      <c r="BF20" s="381"/>
      <c r="BG20" s="381"/>
      <c r="BH20" s="381"/>
      <c r="BI20" s="29"/>
      <c r="BJ20" s="29"/>
      <c r="BK20" s="509"/>
      <c r="BL20" s="509">
        <f t="shared" si="30"/>
        <v>0</v>
      </c>
      <c r="BM20" s="509">
        <f t="shared" si="31"/>
        <v>3</v>
      </c>
      <c r="BN20" s="509">
        <f t="shared" si="32"/>
        <v>3</v>
      </c>
      <c r="BO20" s="29"/>
      <c r="BP20" s="518" t="str">
        <f t="shared" si="33"/>
        <v xml:space="preserve"> </v>
      </c>
      <c r="BQ20" s="518" t="str">
        <f t="shared" si="33"/>
        <v xml:space="preserve"> </v>
      </c>
      <c r="BR20" s="518" t="str">
        <f t="shared" si="33"/>
        <v xml:space="preserve"> </v>
      </c>
      <c r="BS20" s="518">
        <f t="shared" si="33"/>
        <v>0</v>
      </c>
      <c r="BT20" s="520">
        <f t="shared" si="34"/>
        <v>0</v>
      </c>
      <c r="BU20" s="520">
        <f t="shared" si="35"/>
        <v>0</v>
      </c>
      <c r="BV20" s="29"/>
      <c r="BW20" s="518">
        <f t="shared" si="36"/>
        <v>0</v>
      </c>
      <c r="BX20" s="518" t="str">
        <f t="shared" si="36"/>
        <v xml:space="preserve"> </v>
      </c>
      <c r="BY20" s="518" t="str">
        <f t="shared" si="36"/>
        <v xml:space="preserve"> </v>
      </c>
      <c r="BZ20" s="518" t="str">
        <f t="shared" si="36"/>
        <v xml:space="preserve"> </v>
      </c>
      <c r="CA20" s="518" t="str">
        <f t="shared" si="36"/>
        <v xml:space="preserve"> </v>
      </c>
      <c r="CB20" s="518" t="str">
        <f t="shared" si="36"/>
        <v xml:space="preserve"> </v>
      </c>
      <c r="CC20" s="518" t="str">
        <f t="shared" si="36"/>
        <v xml:space="preserve"> </v>
      </c>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row>
    <row r="21" spans="1:121" ht="24.95" customHeight="1" thickBot="1" x14ac:dyDescent="0.3">
      <c r="A21" s="41"/>
      <c r="B21" s="862" t="s">
        <v>315</v>
      </c>
      <c r="C21" s="862"/>
      <c r="D21" s="862"/>
      <c r="E21" s="419"/>
      <c r="F21" s="419"/>
      <c r="G21" s="44"/>
      <c r="H21" s="88"/>
      <c r="I21" s="88"/>
      <c r="J21" s="88">
        <f>MAX(J13:J20)</f>
        <v>0</v>
      </c>
      <c r="K21" s="43"/>
      <c r="L21" s="89" t="str">
        <f>LOOKUP(J21,$B$86:$B$92,$H$86:$H$92)</f>
        <v>I</v>
      </c>
      <c r="M21" s="44"/>
      <c r="N21" s="401">
        <f t="shared" si="18"/>
        <v>0</v>
      </c>
      <c r="O21" s="401" t="str">
        <f t="shared" si="19"/>
        <v xml:space="preserve"> </v>
      </c>
      <c r="P21" s="401" t="str">
        <f t="shared" si="20"/>
        <v xml:space="preserve"> </v>
      </c>
      <c r="Q21" s="432" t="str">
        <f t="shared" si="21"/>
        <v xml:space="preserve"> </v>
      </c>
      <c r="R21" s="401">
        <f>MAX(R13:R20)</f>
        <v>0</v>
      </c>
      <c r="S21" s="433" t="str">
        <f>LOOKUP(J21,$B$86:$B$92,$D$86:$D$92)</f>
        <v>Insignificant</v>
      </c>
      <c r="T21" s="835"/>
      <c r="U21" s="434">
        <f t="shared" si="23"/>
        <v>0</v>
      </c>
      <c r="V21" s="450"/>
      <c r="W21" s="451"/>
      <c r="X21" s="452">
        <f t="shared" si="37"/>
        <v>3</v>
      </c>
      <c r="Y21" s="388">
        <f>IF($AH20=Y$2,3," ")</f>
        <v>3</v>
      </c>
      <c r="Z21" s="388" t="str">
        <f>IF($AH20=Z$2,2," ")</f>
        <v xml:space="preserve"> </v>
      </c>
      <c r="AA21" s="388" t="str">
        <f>IF($AH20=AA$2,1," ")</f>
        <v xml:space="preserve"> </v>
      </c>
      <c r="AB21" s="388" t="str">
        <f>IF($AH20=AB$2,0," ")</f>
        <v xml:space="preserve"> </v>
      </c>
      <c r="AC21" s="435">
        <f t="shared" si="38"/>
        <v>3</v>
      </c>
      <c r="AD21" s="573"/>
      <c r="AE21" s="419"/>
      <c r="AF21" s="419"/>
      <c r="AG21" s="419"/>
      <c r="AH21" s="884"/>
      <c r="AI21" s="41"/>
      <c r="AJ21" s="650" t="str">
        <f>LOOKUP($BU21,$BW$11:$CC$11,$BW$12:$CC$12)</f>
        <v>Insignificant</v>
      </c>
      <c r="AK21" s="41"/>
      <c r="AL21" s="29"/>
      <c r="AM21" s="509">
        <f t="shared" si="29"/>
        <v>1</v>
      </c>
      <c r="AN21" s="363"/>
      <c r="AO21" s="363"/>
      <c r="AP21" s="364"/>
      <c r="AQ21" s="363"/>
      <c r="AR21" s="363"/>
      <c r="AS21" s="363"/>
      <c r="AT21" s="363"/>
      <c r="AU21" s="363"/>
      <c r="AV21" s="363"/>
      <c r="AW21" s="363"/>
      <c r="AX21" s="363"/>
      <c r="AY21" s="363"/>
      <c r="AZ21" s="363"/>
      <c r="BA21" s="363"/>
      <c r="BB21" s="363"/>
      <c r="BC21" s="363"/>
      <c r="BD21" s="363"/>
      <c r="BE21" s="381"/>
      <c r="BF21" s="381"/>
      <c r="BG21" s="381"/>
      <c r="BH21" s="381"/>
      <c r="BI21" s="29"/>
      <c r="BJ21" s="29"/>
      <c r="BK21" s="29"/>
      <c r="BL21" s="29"/>
      <c r="BM21" s="29"/>
      <c r="BN21" s="29"/>
      <c r="BO21" s="29"/>
      <c r="BP21" s="29"/>
      <c r="BQ21" s="29"/>
      <c r="BR21" s="29"/>
      <c r="BS21" s="29"/>
      <c r="BT21" s="29"/>
      <c r="BU21" s="527">
        <f>MAX(BU13:BU20)</f>
        <v>0</v>
      </c>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row>
    <row r="22" spans="1:121" ht="10.15" customHeight="1" thickTop="1" thickBot="1" x14ac:dyDescent="0.3">
      <c r="A22" s="41"/>
      <c r="B22" s="866" t="s">
        <v>324</v>
      </c>
      <c r="C22" s="866"/>
      <c r="D22" s="866"/>
      <c r="E22" s="885" t="s">
        <v>117</v>
      </c>
      <c r="F22" s="885" t="s">
        <v>118</v>
      </c>
      <c r="G22" s="436"/>
      <c r="H22" s="477"/>
      <c r="I22" s="477"/>
      <c r="J22" s="477"/>
      <c r="K22" s="438"/>
      <c r="L22" s="871" t="s">
        <v>119</v>
      </c>
      <c r="M22" s="436"/>
      <c r="N22" s="478"/>
      <c r="O22" s="478"/>
      <c r="P22" s="478"/>
      <c r="Q22" s="479"/>
      <c r="R22" s="478"/>
      <c r="S22" s="480"/>
      <c r="T22" s="481"/>
      <c r="U22" s="482"/>
      <c r="V22" s="483"/>
      <c r="W22" s="483"/>
      <c r="X22" s="484"/>
      <c r="Y22" s="485"/>
      <c r="Z22" s="485"/>
      <c r="AA22" s="485"/>
      <c r="AB22" s="485"/>
      <c r="AC22" s="484"/>
      <c r="AD22" s="887" t="s">
        <v>345</v>
      </c>
      <c r="AE22" s="888"/>
      <c r="AF22" s="888"/>
      <c r="AG22" s="888"/>
      <c r="AH22" s="891" t="s">
        <v>181</v>
      </c>
      <c r="AI22" s="443"/>
      <c r="AJ22" s="887" t="s">
        <v>145</v>
      </c>
      <c r="AK22" s="41"/>
      <c r="AL22" s="29"/>
      <c r="AM22" s="363"/>
      <c r="AN22" s="363"/>
      <c r="AO22" s="363"/>
      <c r="AP22" s="364"/>
      <c r="AQ22" s="363"/>
      <c r="AR22" s="363"/>
      <c r="AS22" s="363"/>
      <c r="AT22" s="363"/>
      <c r="AU22" s="363"/>
      <c r="AV22" s="363"/>
      <c r="AW22" s="363"/>
      <c r="AX22" s="363"/>
      <c r="AY22" s="363"/>
      <c r="AZ22" s="363"/>
      <c r="BA22" s="363"/>
      <c r="BB22" s="363"/>
      <c r="BC22" s="363"/>
      <c r="BD22" s="363"/>
      <c r="BE22" s="381"/>
      <c r="BF22" s="381"/>
      <c r="BG22" s="381"/>
      <c r="BH22" s="381"/>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row>
    <row r="23" spans="1:121" s="17" customFormat="1" ht="120.2" customHeight="1" thickTop="1" x14ac:dyDescent="0.25">
      <c r="A23" s="46"/>
      <c r="B23" s="836"/>
      <c r="C23" s="836"/>
      <c r="D23" s="836"/>
      <c r="E23" s="886"/>
      <c r="F23" s="886"/>
      <c r="G23" s="436"/>
      <c r="H23" s="453" t="s">
        <v>121</v>
      </c>
      <c r="I23" s="453" t="s">
        <v>122</v>
      </c>
      <c r="J23" s="453" t="s">
        <v>123</v>
      </c>
      <c r="K23" s="438"/>
      <c r="L23" s="873"/>
      <c r="M23" s="436"/>
      <c r="N23" s="454" t="str">
        <f>IF(OR(F22=" ",G23=" ")," ",LOOKUP(K23,$B$86:$B$92,$H$86:$H$92))</f>
        <v>I</v>
      </c>
      <c r="O23" s="454" t="s">
        <v>57</v>
      </c>
      <c r="P23" s="454" t="s">
        <v>56</v>
      </c>
      <c r="Q23" s="454" t="s">
        <v>154</v>
      </c>
      <c r="R23" s="455" t="s">
        <v>313</v>
      </c>
      <c r="S23" s="455"/>
      <c r="T23" s="456"/>
      <c r="U23" s="457"/>
      <c r="V23" s="457"/>
      <c r="W23" s="457"/>
      <c r="X23" s="457"/>
      <c r="Y23" s="457"/>
      <c r="Z23" s="457"/>
      <c r="AA23" s="457"/>
      <c r="AB23" s="457"/>
      <c r="AC23" s="457"/>
      <c r="AD23" s="889"/>
      <c r="AE23" s="890"/>
      <c r="AF23" s="890"/>
      <c r="AG23" s="890"/>
      <c r="AH23" s="891"/>
      <c r="AI23" s="458"/>
      <c r="AJ23" s="889"/>
      <c r="AK23" s="46"/>
      <c r="AL23" s="257"/>
      <c r="AM23" s="257"/>
      <c r="AN23" s="257"/>
      <c r="AO23" s="257"/>
      <c r="AP23" s="257"/>
      <c r="AQ23" s="363"/>
      <c r="AR23" s="363"/>
      <c r="AS23" s="363"/>
      <c r="AT23" s="363"/>
      <c r="AU23" s="363"/>
      <c r="AV23" s="363"/>
      <c r="AW23" s="363"/>
      <c r="AX23" s="363"/>
      <c r="AY23" s="363"/>
      <c r="AZ23" s="363"/>
      <c r="BA23" s="363"/>
      <c r="BB23" s="363"/>
      <c r="BC23" s="363"/>
      <c r="BD23" s="363"/>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row>
    <row r="24" spans="1:121" ht="24.95" customHeight="1" x14ac:dyDescent="0.25">
      <c r="A24" s="41"/>
      <c r="B24" s="828" t="s">
        <v>172</v>
      </c>
      <c r="C24" s="829"/>
      <c r="D24" s="640" t="s">
        <v>149</v>
      </c>
      <c r="E24" s="48"/>
      <c r="F24" s="48"/>
      <c r="G24" s="44"/>
      <c r="H24" s="49" t="b">
        <f>IF(E24=" "," ",IF(E24=$E$86,$B$86,IF(E24=$E$87,$B$87,IF(E24=$E$88,$B$88,IF(E24=$E$89,$B$89)))))</f>
        <v>0</v>
      </c>
      <c r="I24" s="49" t="b">
        <f>IF(F24=" "," ",IF(F24=$F$86,$B$86,IF(F24=$F$87,$B$87,IF(F24=$F$88,$B$88,IF(F24=$F$89,$B$89)))))</f>
        <v>0</v>
      </c>
      <c r="J24" s="49">
        <f>IF(OR(H24=" ",I24=" ")," ",H24+I24)</f>
        <v>0</v>
      </c>
      <c r="K24" s="43"/>
      <c r="L24" s="47" t="str">
        <f>IF(OR(E24=" ",F24=" ")," ",LOOKUP(J24,$B$86:$B$92,$H$86:$H$92))</f>
        <v>I</v>
      </c>
      <c r="M24" s="44"/>
      <c r="N24" s="378">
        <f>IF($L24=N$5,0," ")</f>
        <v>0</v>
      </c>
      <c r="O24" s="378" t="str">
        <f>IF($L24=O$5,1," ")</f>
        <v xml:space="preserve"> </v>
      </c>
      <c r="P24" s="378" t="str">
        <f>IF($L24=P$5,2," ")</f>
        <v xml:space="preserve"> </v>
      </c>
      <c r="Q24" s="379" t="str">
        <f>IF($L24=Q$5,3," ")</f>
        <v xml:space="preserve"> </v>
      </c>
      <c r="R24" s="378">
        <f t="shared" si="22"/>
        <v>0</v>
      </c>
      <c r="S24" s="401"/>
      <c r="T24" s="120"/>
      <c r="U24" s="45">
        <f t="shared" ref="U24:U25" si="39">R24</f>
        <v>0</v>
      </c>
      <c r="V24" s="386"/>
      <c r="W24" s="387"/>
      <c r="X24" s="377">
        <f t="shared" ref="X24:X25" si="40">MAX(Y24:AB24)</f>
        <v>0</v>
      </c>
      <c r="Y24" s="388" t="str">
        <f>IF($AH24=Y$2,3," ")</f>
        <v xml:space="preserve"> </v>
      </c>
      <c r="Z24" s="388" t="str">
        <f>IF($AH24=Z$2,2," ")</f>
        <v xml:space="preserve"> </v>
      </c>
      <c r="AA24" s="388" t="str">
        <f>IF($AH24=AA$2,1," ")</f>
        <v xml:space="preserve"> </v>
      </c>
      <c r="AB24" s="388" t="str">
        <f>IF($AH24=AB$2,0," ")</f>
        <v xml:space="preserve"> </v>
      </c>
      <c r="AC24" s="459">
        <f t="shared" ref="AC24:AC25" si="41">U24+X24</f>
        <v>0</v>
      </c>
      <c r="AD24" s="893"/>
      <c r="AE24" s="893"/>
      <c r="AF24" s="893"/>
      <c r="AG24" s="894"/>
      <c r="AH24" s="891"/>
      <c r="AI24" s="41"/>
      <c r="AJ24" s="556" t="str">
        <f>IF(U24=0," ",LOOKUP($BU24,$BW$11:$CC$11,$BW$12:$CC$12))</f>
        <v xml:space="preserve"> </v>
      </c>
      <c r="AK24" s="41"/>
      <c r="AL24" s="29"/>
      <c r="AM24" s="509">
        <f t="shared" ref="AM24:AM25" si="42">$AQ$5</f>
        <v>1</v>
      </c>
      <c r="AN24" s="363"/>
      <c r="AO24" s="363"/>
      <c r="AP24" s="364"/>
      <c r="AQ24" s="363"/>
      <c r="AR24" s="363"/>
      <c r="AS24" s="363"/>
      <c r="AT24" s="363"/>
      <c r="AU24" s="363"/>
      <c r="AV24" s="363"/>
      <c r="AW24" s="363"/>
      <c r="AX24" s="363"/>
      <c r="AY24" s="363"/>
      <c r="AZ24" s="363"/>
      <c r="BA24" s="363"/>
      <c r="BB24" s="363"/>
      <c r="BC24" s="363"/>
      <c r="BD24" s="363"/>
      <c r="BE24" s="381"/>
      <c r="BF24" s="381"/>
      <c r="BG24" s="381"/>
      <c r="BH24" s="381"/>
      <c r="BI24" s="29"/>
      <c r="BJ24" s="29"/>
      <c r="BK24" s="509"/>
      <c r="BL24" s="509">
        <f t="shared" ref="BL24:BL25" si="43">R24</f>
        <v>0</v>
      </c>
      <c r="BM24" s="509">
        <f t="shared" ref="BM24:BM25" si="44">LOOKUP(AM24,BE$5:BH$5,BE$6:BH$6)</f>
        <v>3</v>
      </c>
      <c r="BN24" s="509">
        <f t="shared" ref="BN24:BN25" si="45">BL24+BM24</f>
        <v>3</v>
      </c>
      <c r="BO24" s="29"/>
      <c r="BP24" s="518" t="str">
        <f t="shared" ref="BP24:BS25" si="46">IF($BL24=BP$4,BP$4," ")</f>
        <v xml:space="preserve"> </v>
      </c>
      <c r="BQ24" s="518" t="str">
        <f t="shared" si="46"/>
        <v xml:space="preserve"> </v>
      </c>
      <c r="BR24" s="518" t="str">
        <f t="shared" si="46"/>
        <v xml:space="preserve"> </v>
      </c>
      <c r="BS24" s="518">
        <f t="shared" si="46"/>
        <v>0</v>
      </c>
      <c r="BT24" s="520">
        <f t="shared" ref="BT24:BT25" si="47">MAX(BP24:BS24)</f>
        <v>0</v>
      </c>
      <c r="BU24" s="520">
        <f t="shared" ref="BU24:BU25" si="48">IF(BT24&lt;3,BT24,BN24)</f>
        <v>0</v>
      </c>
      <c r="BV24" s="29"/>
      <c r="BW24" s="518">
        <f t="shared" ref="BW24:CC25" si="49">IF($BU24=BW$11,BW$11," ")</f>
        <v>0</v>
      </c>
      <c r="BX24" s="518" t="str">
        <f t="shared" si="49"/>
        <v xml:space="preserve"> </v>
      </c>
      <c r="BY24" s="518" t="str">
        <f t="shared" si="49"/>
        <v xml:space="preserve"> </v>
      </c>
      <c r="BZ24" s="518" t="str">
        <f t="shared" si="49"/>
        <v xml:space="preserve"> </v>
      </c>
      <c r="CA24" s="518" t="str">
        <f t="shared" si="49"/>
        <v xml:space="preserve"> </v>
      </c>
      <c r="CB24" s="518" t="str">
        <f t="shared" si="49"/>
        <v xml:space="preserve"> </v>
      </c>
      <c r="CC24" s="518" t="str">
        <f t="shared" si="49"/>
        <v xml:space="preserve"> </v>
      </c>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row>
    <row r="25" spans="1:121" ht="24.95" customHeight="1" thickBot="1" x14ac:dyDescent="0.3">
      <c r="A25" s="41"/>
      <c r="B25" s="830"/>
      <c r="C25" s="831"/>
      <c r="D25" s="641" t="s">
        <v>150</v>
      </c>
      <c r="E25" s="48"/>
      <c r="F25" s="48"/>
      <c r="G25" s="44"/>
      <c r="H25" s="49" t="b">
        <f>IF(E25=" "," ",IF(E25=$E$86,$B$86,IF(E25=$E$87,$B$87,IF(E25=$E$88,$B$88,IF(E25=$E$89,$B$89)))))</f>
        <v>0</v>
      </c>
      <c r="I25" s="49" t="b">
        <f>IF(F25=" "," ",IF(F25=$F$86,$B$86,IF(F25=$F$87,$B$87,IF(F25=$F$88,$B$88,IF(F25=$F$89,$B$89)))))</f>
        <v>0</v>
      </c>
      <c r="J25" s="49">
        <f>IF(OR(H25=" ",I25=" ")," ",H25+I25)</f>
        <v>0</v>
      </c>
      <c r="K25" s="43"/>
      <c r="L25" s="47" t="str">
        <f>IF(OR(E25=" ",F25=" ")," ",LOOKUP(J25,$B$86:$B$92,$H$86:$H$92))</f>
        <v>I</v>
      </c>
      <c r="M25" s="44"/>
      <c r="N25" s="378">
        <f>IF($L25=N$5,0," ")</f>
        <v>0</v>
      </c>
      <c r="O25" s="378" t="str">
        <f>IF($L25=O$5,1," ")</f>
        <v xml:space="preserve"> </v>
      </c>
      <c r="P25" s="378" t="str">
        <f>IF($L25=P$5,2," ")</f>
        <v xml:space="preserve"> </v>
      </c>
      <c r="Q25" s="379" t="str">
        <f>IF($L25=Q$5,3," ")</f>
        <v xml:space="preserve"> </v>
      </c>
      <c r="R25" s="378">
        <f t="shared" si="22"/>
        <v>0</v>
      </c>
      <c r="S25" s="401"/>
      <c r="T25" s="120"/>
      <c r="U25" s="45">
        <f t="shared" si="39"/>
        <v>0</v>
      </c>
      <c r="V25" s="386"/>
      <c r="W25" s="387"/>
      <c r="X25" s="377">
        <f t="shared" si="40"/>
        <v>0</v>
      </c>
      <c r="Y25" s="388" t="str">
        <f>IF($AH25=Y$2,3," ")</f>
        <v xml:space="preserve"> </v>
      </c>
      <c r="Z25" s="388" t="str">
        <f>IF($AH25=Z$2,2," ")</f>
        <v xml:space="preserve"> </v>
      </c>
      <c r="AA25" s="388" t="str">
        <f>IF($AH25=AA$2,1," ")</f>
        <v xml:space="preserve"> </v>
      </c>
      <c r="AB25" s="388" t="str">
        <f>IF($AH25=AB$2,0," ")</f>
        <v xml:space="preserve"> </v>
      </c>
      <c r="AC25" s="459">
        <f t="shared" si="41"/>
        <v>0</v>
      </c>
      <c r="AD25" s="877"/>
      <c r="AE25" s="877"/>
      <c r="AF25" s="877"/>
      <c r="AG25" s="878"/>
      <c r="AH25" s="892"/>
      <c r="AI25" s="41"/>
      <c r="AJ25" s="556" t="str">
        <f>IF(U25=0," ",LOOKUP($BU25,$BW$11:$CC$11,$BW$12:$CC$12))</f>
        <v xml:space="preserve"> </v>
      </c>
      <c r="AK25" s="41"/>
      <c r="AL25" s="29"/>
      <c r="AM25" s="509">
        <f t="shared" si="42"/>
        <v>1</v>
      </c>
      <c r="AN25" s="363"/>
      <c r="AO25" s="363"/>
      <c r="AP25" s="364"/>
      <c r="AQ25" s="363"/>
      <c r="AR25" s="363"/>
      <c r="AS25" s="363"/>
      <c r="AT25" s="363"/>
      <c r="AU25" s="363"/>
      <c r="AV25" s="363"/>
      <c r="AW25" s="363"/>
      <c r="AX25" s="363"/>
      <c r="AY25" s="363"/>
      <c r="AZ25" s="363"/>
      <c r="BA25" s="363"/>
      <c r="BB25" s="363"/>
      <c r="BC25" s="363"/>
      <c r="BD25" s="363"/>
      <c r="BE25" s="381"/>
      <c r="BF25" s="381"/>
      <c r="BG25" s="381"/>
      <c r="BH25" s="381"/>
      <c r="BI25" s="29"/>
      <c r="BJ25" s="29"/>
      <c r="BK25" s="509"/>
      <c r="BL25" s="509">
        <f t="shared" si="43"/>
        <v>0</v>
      </c>
      <c r="BM25" s="509">
        <f t="shared" si="44"/>
        <v>3</v>
      </c>
      <c r="BN25" s="509">
        <f t="shared" si="45"/>
        <v>3</v>
      </c>
      <c r="BO25" s="29"/>
      <c r="BP25" s="518" t="str">
        <f t="shared" si="46"/>
        <v xml:space="preserve"> </v>
      </c>
      <c r="BQ25" s="518" t="str">
        <f t="shared" si="46"/>
        <v xml:space="preserve"> </v>
      </c>
      <c r="BR25" s="518" t="str">
        <f t="shared" si="46"/>
        <v xml:space="preserve"> </v>
      </c>
      <c r="BS25" s="518">
        <f t="shared" si="46"/>
        <v>0</v>
      </c>
      <c r="BT25" s="520">
        <f t="shared" si="47"/>
        <v>0</v>
      </c>
      <c r="BU25" s="520">
        <f t="shared" si="48"/>
        <v>0</v>
      </c>
      <c r="BV25" s="29"/>
      <c r="BW25" s="518">
        <f t="shared" si="49"/>
        <v>0</v>
      </c>
      <c r="BX25" s="518" t="str">
        <f t="shared" si="49"/>
        <v xml:space="preserve"> </v>
      </c>
      <c r="BY25" s="518" t="str">
        <f t="shared" si="49"/>
        <v xml:space="preserve"> </v>
      </c>
      <c r="BZ25" s="518" t="str">
        <f t="shared" si="49"/>
        <v xml:space="preserve"> </v>
      </c>
      <c r="CA25" s="518" t="str">
        <f t="shared" si="49"/>
        <v xml:space="preserve"> </v>
      </c>
      <c r="CB25" s="518" t="str">
        <f t="shared" si="49"/>
        <v xml:space="preserve"> </v>
      </c>
      <c r="CC25" s="518" t="str">
        <f t="shared" si="49"/>
        <v xml:space="preserve"> </v>
      </c>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row>
    <row r="26" spans="1:121" ht="24.95" customHeight="1" thickBot="1" x14ac:dyDescent="0.3">
      <c r="A26" s="41"/>
      <c r="B26" s="830"/>
      <c r="C26" s="831"/>
      <c r="D26" s="431" t="s">
        <v>323</v>
      </c>
      <c r="E26" s="312"/>
      <c r="F26" s="312"/>
      <c r="G26" s="44"/>
      <c r="H26" s="382"/>
      <c r="I26" s="382"/>
      <c r="J26" s="382">
        <f>MAX(J24:J25)</f>
        <v>0</v>
      </c>
      <c r="K26" s="43"/>
      <c r="L26" s="89" t="str">
        <f>IF(OR(E26=" ",F26=" ")," ",LOOKUP(J26,$B$86:$B$92,$H$86:$H$92))</f>
        <v>I</v>
      </c>
      <c r="M26" s="44"/>
      <c r="N26" s="401">
        <f>IF($L26=N$5,0," ")</f>
        <v>0</v>
      </c>
      <c r="O26" s="401" t="str">
        <f>IF($L26=O$5,1," ")</f>
        <v xml:space="preserve"> </v>
      </c>
      <c r="P26" s="401" t="str">
        <f>IF($L26=P$5,2," ")</f>
        <v xml:space="preserve"> </v>
      </c>
      <c r="Q26" s="432" t="str">
        <f>IF($L26=Q$5,3," ")</f>
        <v xml:space="preserve"> </v>
      </c>
      <c r="R26" s="401">
        <f>MAX(R24:R25)</f>
        <v>0</v>
      </c>
      <c r="S26" s="433" t="str">
        <f>LOOKUP(J26,$B$86:$B$92,$D$86:$D$92)</f>
        <v>Insignificant</v>
      </c>
      <c r="T26" s="120"/>
      <c r="U26" s="434">
        <f>R26</f>
        <v>0</v>
      </c>
      <c r="V26" s="855"/>
      <c r="W26" s="856"/>
      <c r="X26" s="856"/>
      <c r="Y26" s="856"/>
      <c r="Z26" s="856"/>
      <c r="AA26" s="856"/>
      <c r="AB26" s="857"/>
      <c r="AC26" s="435">
        <f>MAX(AC24:AC25)</f>
        <v>0</v>
      </c>
      <c r="AD26" s="574"/>
      <c r="AE26" s="43"/>
      <c r="AF26" s="43"/>
      <c r="AG26" s="43"/>
      <c r="AH26" s="653" t="str">
        <f>AH20</f>
        <v>I</v>
      </c>
      <c r="AI26" s="41"/>
      <c r="AJ26" s="650" t="str">
        <f>LOOKUP($BU26,$BW$11:$CC$11,$BW$12:$CC$12)</f>
        <v>Insignificant</v>
      </c>
      <c r="AK26" s="41"/>
      <c r="AL26" s="29"/>
      <c r="AM26" s="29"/>
      <c r="AN26" s="29"/>
      <c r="AO26" s="29"/>
      <c r="AP26" s="29"/>
      <c r="AQ26" s="363"/>
      <c r="AR26" s="363"/>
      <c r="AS26" s="363"/>
      <c r="AT26" s="363"/>
      <c r="AU26" s="363"/>
      <c r="AV26" s="363"/>
      <c r="AW26" s="363"/>
      <c r="AX26" s="363"/>
      <c r="AY26" s="363"/>
      <c r="AZ26" s="363"/>
      <c r="BA26" s="363"/>
      <c r="BB26" s="363"/>
      <c r="BC26" s="363"/>
      <c r="BD26" s="363"/>
      <c r="BE26" s="381"/>
      <c r="BF26" s="381"/>
      <c r="BG26" s="381"/>
      <c r="BH26" s="381"/>
      <c r="BI26" s="29"/>
      <c r="BJ26" s="29"/>
      <c r="BK26" s="509"/>
      <c r="BL26" s="509"/>
      <c r="BM26" s="509"/>
      <c r="BN26" s="509"/>
      <c r="BO26" s="29"/>
      <c r="BP26" s="518"/>
      <c r="BQ26" s="518"/>
      <c r="BR26" s="518"/>
      <c r="BS26" s="518"/>
      <c r="BT26" s="520"/>
      <c r="BU26" s="527">
        <f>MAX(BU24:BU25)</f>
        <v>0</v>
      </c>
      <c r="BV26" s="29"/>
      <c r="BW26" s="518">
        <f t="shared" ref="BW26:CC26" si="50">IF($BU26=BW$11,BW$11," ")</f>
        <v>0</v>
      </c>
      <c r="BX26" s="518" t="str">
        <f t="shared" si="50"/>
        <v xml:space="preserve"> </v>
      </c>
      <c r="BY26" s="518" t="str">
        <f t="shared" si="50"/>
        <v xml:space="preserve"> </v>
      </c>
      <c r="BZ26" s="518" t="str">
        <f t="shared" si="50"/>
        <v xml:space="preserve"> </v>
      </c>
      <c r="CA26" s="518" t="str">
        <f t="shared" si="50"/>
        <v xml:space="preserve"> </v>
      </c>
      <c r="CB26" s="518" t="str">
        <f t="shared" si="50"/>
        <v xml:space="preserve"> </v>
      </c>
      <c r="CC26" s="518" t="str">
        <f t="shared" si="50"/>
        <v xml:space="preserve"> </v>
      </c>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row>
    <row r="27" spans="1:121" ht="20.100000000000001" customHeight="1" thickTop="1" thickBot="1" x14ac:dyDescent="0.45">
      <c r="A27" s="41"/>
      <c r="B27" s="818" t="s">
        <v>42</v>
      </c>
      <c r="C27" s="818"/>
      <c r="D27" s="818"/>
      <c r="E27" s="448"/>
      <c r="F27" s="448"/>
      <c r="G27" s="436"/>
      <c r="H27" s="437"/>
      <c r="I27" s="437"/>
      <c r="J27" s="437">
        <f>MAX(J9,J21,J26)</f>
        <v>0</v>
      </c>
      <c r="K27" s="438"/>
      <c r="L27" s="820" t="str">
        <f>IF(OR(E27=" ",F27=" ")," ",LOOKUP(J27,$B$86:$B$92,$H$86:$H$92))</f>
        <v>I</v>
      </c>
      <c r="M27" s="436"/>
      <c r="N27" s="439">
        <f>IF($L27=N$5,0," ")</f>
        <v>0</v>
      </c>
      <c r="O27" s="439" t="str">
        <f>IF($L27=O$5,1," ")</f>
        <v xml:space="preserve"> </v>
      </c>
      <c r="P27" s="439" t="str">
        <f>IF($L27=P$5,2," ")</f>
        <v xml:space="preserve"> </v>
      </c>
      <c r="Q27" s="440" t="str">
        <f>IF($L27=Q$5,3," ")</f>
        <v xml:space="preserve"> </v>
      </c>
      <c r="R27" s="439">
        <f>MAX(R25:R26)</f>
        <v>0</v>
      </c>
      <c r="S27" s="441" t="str">
        <f>LOOKUP(J27,$B$86:$B$92,$D$86:$D$92)</f>
        <v>Insignificant</v>
      </c>
      <c r="T27" s="442"/>
      <c r="U27" s="443"/>
      <c r="V27" s="443"/>
      <c r="W27" s="443"/>
      <c r="X27" s="443"/>
      <c r="Y27" s="443"/>
      <c r="Z27" s="443"/>
      <c r="AA27" s="443"/>
      <c r="AB27" s="443"/>
      <c r="AC27" s="444">
        <f>MAX(AC25:AC26)</f>
        <v>0</v>
      </c>
      <c r="AD27" s="575" t="s">
        <v>5</v>
      </c>
      <c r="AE27" s="445"/>
      <c r="AF27" s="445"/>
      <c r="AG27" s="445"/>
      <c r="AH27" s="445"/>
      <c r="AI27" s="443"/>
      <c r="AJ27" s="881" t="str">
        <f>LOOKUP(BU27,BW4:CC4,BW5:CC5)</f>
        <v>Insignificant</v>
      </c>
      <c r="AK27" s="41"/>
      <c r="AL27" s="29"/>
      <c r="AM27" s="29"/>
      <c r="AN27" s="29"/>
      <c r="AO27" s="29"/>
      <c r="AP27" s="29"/>
      <c r="AQ27" s="363"/>
      <c r="AR27" s="363"/>
      <c r="AS27" s="363"/>
      <c r="AT27" s="363"/>
      <c r="AU27" s="363"/>
      <c r="AV27" s="363"/>
      <c r="AW27" s="363"/>
      <c r="AX27" s="363"/>
      <c r="AY27" s="363"/>
      <c r="AZ27" s="363"/>
      <c r="BA27" s="363"/>
      <c r="BB27" s="363"/>
      <c r="BC27" s="363"/>
      <c r="BD27" s="363"/>
      <c r="BE27" s="29"/>
      <c r="BF27" s="29"/>
      <c r="BG27" s="29"/>
      <c r="BH27" s="29"/>
      <c r="BI27" s="29"/>
      <c r="BJ27" s="29"/>
      <c r="BK27" s="29"/>
      <c r="BL27" s="29"/>
      <c r="BM27" s="29"/>
      <c r="BN27" s="29"/>
      <c r="BO27" s="29"/>
      <c r="BP27" s="29"/>
      <c r="BQ27" s="29"/>
      <c r="BR27" s="29"/>
      <c r="BS27" s="29"/>
      <c r="BT27" s="29"/>
      <c r="BU27" s="527">
        <f>MAX(BU9,BU21,BU26)</f>
        <v>0</v>
      </c>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row>
    <row r="28" spans="1:121" ht="20.100000000000001" customHeight="1" x14ac:dyDescent="0.4">
      <c r="A28" s="41"/>
      <c r="B28" s="819"/>
      <c r="C28" s="819"/>
      <c r="D28" s="819"/>
      <c r="E28" s="449"/>
      <c r="F28" s="449"/>
      <c r="G28" s="90"/>
      <c r="H28" s="382"/>
      <c r="I28" s="382"/>
      <c r="J28" s="382"/>
      <c r="K28" s="91"/>
      <c r="L28" s="821"/>
      <c r="M28" s="90"/>
      <c r="N28" s="383"/>
      <c r="O28" s="383"/>
      <c r="P28" s="383"/>
      <c r="Q28" s="384"/>
      <c r="R28" s="383"/>
      <c r="S28" s="383"/>
      <c r="T28" s="336"/>
      <c r="U28" s="446"/>
      <c r="V28" s="446"/>
      <c r="W28" s="446"/>
      <c r="X28" s="446"/>
      <c r="Y28" s="446"/>
      <c r="Z28" s="446"/>
      <c r="AA28" s="446"/>
      <c r="AB28" s="446"/>
      <c r="AC28" s="427"/>
      <c r="AD28" s="576" t="s">
        <v>6</v>
      </c>
      <c r="AE28" s="447"/>
      <c r="AF28" s="447"/>
      <c r="AG28" s="447"/>
      <c r="AH28" s="447"/>
      <c r="AI28" s="446"/>
      <c r="AJ28" s="882"/>
      <c r="AK28" s="41"/>
      <c r="AL28" s="29"/>
      <c r="AM28" s="29"/>
      <c r="AN28" s="29"/>
      <c r="AO28" s="29"/>
      <c r="AP28" s="29"/>
      <c r="AQ28" s="363"/>
      <c r="AR28" s="363"/>
      <c r="AS28" s="363"/>
      <c r="AT28" s="363"/>
      <c r="AU28" s="363"/>
      <c r="AV28" s="363"/>
      <c r="AW28" s="363"/>
      <c r="AX28" s="363"/>
      <c r="AY28" s="363"/>
      <c r="AZ28" s="363"/>
      <c r="BA28" s="363"/>
      <c r="BB28" s="363"/>
      <c r="BC28" s="363"/>
      <c r="BD28" s="363"/>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row>
    <row r="29" spans="1:121" ht="12.2" customHeight="1" x14ac:dyDescent="0.3">
      <c r="A29" s="41"/>
      <c r="B29" s="41"/>
      <c r="C29" s="41"/>
      <c r="D29" s="41"/>
      <c r="E29" s="62"/>
      <c r="F29" s="62"/>
      <c r="G29" s="41"/>
      <c r="H29" s="41"/>
      <c r="I29" s="41"/>
      <c r="J29" s="41"/>
      <c r="K29" s="41"/>
      <c r="L29" s="41"/>
      <c r="M29" s="41"/>
      <c r="N29" s="41"/>
      <c r="O29" s="41"/>
      <c r="P29" s="41"/>
      <c r="Q29" s="41"/>
      <c r="R29" s="41"/>
      <c r="S29" s="41"/>
      <c r="T29" s="43"/>
      <c r="U29" s="41"/>
      <c r="V29" s="41"/>
      <c r="W29" s="41"/>
      <c r="X29" s="41"/>
      <c r="Y29" s="41"/>
      <c r="Z29" s="41"/>
      <c r="AA29" s="41"/>
      <c r="AB29" s="41"/>
      <c r="AC29" s="427"/>
      <c r="AD29" s="574"/>
      <c r="AE29" s="43"/>
      <c r="AF29" s="43"/>
      <c r="AG29" s="43"/>
      <c r="AH29" s="43"/>
      <c r="AI29" s="41"/>
      <c r="AJ29" s="41"/>
      <c r="AK29" s="41"/>
      <c r="AL29" s="29"/>
      <c r="AM29" s="29"/>
      <c r="AN29" s="29"/>
      <c r="AO29" s="29"/>
      <c r="AP29" s="29"/>
      <c r="AQ29" s="363"/>
      <c r="AR29" s="363"/>
      <c r="AS29" s="363"/>
      <c r="AT29" s="363"/>
      <c r="AU29" s="363"/>
      <c r="AV29" s="363"/>
      <c r="AW29" s="363"/>
      <c r="AX29" s="363"/>
      <c r="AY29" s="363"/>
      <c r="AZ29" s="363"/>
      <c r="BA29" s="363"/>
      <c r="BB29" s="363"/>
      <c r="BC29" s="363"/>
      <c r="BD29" s="363"/>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row>
    <row r="30" spans="1:121" ht="39.950000000000003" customHeight="1" x14ac:dyDescent="0.7">
      <c r="A30" s="422"/>
      <c r="B30" s="29"/>
      <c r="C30" s="29"/>
      <c r="D30" s="29"/>
      <c r="E30" s="258"/>
      <c r="F30" s="258"/>
      <c r="G30" s="29"/>
      <c r="H30" s="29"/>
      <c r="I30" s="29"/>
      <c r="J30" s="29"/>
      <c r="K30" s="29"/>
      <c r="L30" s="29"/>
      <c r="M30" s="29"/>
      <c r="N30" s="29"/>
      <c r="O30" s="29"/>
      <c r="P30" s="29"/>
      <c r="Q30" s="29"/>
      <c r="R30" s="29"/>
      <c r="S30" s="29"/>
      <c r="T30" s="29"/>
      <c r="U30" s="29"/>
      <c r="V30" s="29"/>
      <c r="W30" s="29"/>
      <c r="X30" s="29"/>
      <c r="Y30" s="29"/>
      <c r="Z30" s="29"/>
      <c r="AA30" s="29"/>
      <c r="AB30" s="29"/>
      <c r="AC30" s="29"/>
      <c r="AD30" s="577"/>
      <c r="AE30" s="422"/>
      <c r="AF30" s="422"/>
      <c r="AG30" s="422"/>
      <c r="AH30" s="422"/>
      <c r="AI30" s="422"/>
      <c r="AJ30" s="29"/>
      <c r="AK30" s="422"/>
      <c r="AL30" s="422"/>
      <c r="AM30" s="422"/>
      <c r="AN30" s="422"/>
      <c r="AO30" s="422"/>
      <c r="AP30" s="422"/>
      <c r="AQ30" s="363"/>
      <c r="AR30" s="363"/>
      <c r="AS30" s="363"/>
      <c r="AT30" s="363"/>
      <c r="AU30" s="363"/>
      <c r="AV30" s="363"/>
      <c r="AW30" s="363"/>
      <c r="AX30" s="363"/>
      <c r="AY30" s="363"/>
      <c r="AZ30" s="363"/>
      <c r="BA30" s="363"/>
      <c r="BB30" s="363"/>
      <c r="BC30" s="363"/>
      <c r="BD30" s="363"/>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row>
    <row r="31" spans="1:121" ht="169.5" customHeight="1" x14ac:dyDescent="0.3">
      <c r="A31" s="29"/>
      <c r="B31" s="29"/>
      <c r="C31" s="29"/>
      <c r="D31" s="29"/>
      <c r="E31" s="258"/>
      <c r="F31" s="258"/>
      <c r="G31" s="29"/>
      <c r="H31" s="29"/>
      <c r="I31" s="29"/>
      <c r="J31" s="29"/>
      <c r="K31" s="29"/>
      <c r="L31" s="29"/>
      <c r="M31" s="29"/>
      <c r="N31" s="29"/>
      <c r="O31" s="29"/>
      <c r="P31" s="29"/>
      <c r="Q31" s="29"/>
      <c r="R31" s="29"/>
      <c r="S31" s="29"/>
      <c r="T31" s="29"/>
      <c r="U31" s="29"/>
      <c r="V31" s="29"/>
      <c r="W31" s="29"/>
      <c r="X31" s="29"/>
      <c r="Y31" s="29"/>
      <c r="Z31" s="29"/>
      <c r="AA31" s="29"/>
      <c r="AB31" s="29"/>
      <c r="AC31" s="29"/>
      <c r="AD31" s="571"/>
      <c r="AE31" s="29"/>
      <c r="AF31" s="29"/>
      <c r="AG31" s="29"/>
      <c r="AH31" s="29"/>
      <c r="AI31" s="29"/>
      <c r="AJ31" s="29"/>
      <c r="AK31" s="29"/>
      <c r="AL31" s="29"/>
      <c r="AM31" s="29"/>
      <c r="AN31" s="29"/>
      <c r="AO31" s="29"/>
      <c r="AP31" s="29"/>
      <c r="AQ31" s="363"/>
      <c r="AR31" s="363"/>
      <c r="AS31" s="363"/>
      <c r="AT31" s="363"/>
      <c r="AU31" s="363"/>
      <c r="AV31" s="363"/>
      <c r="AW31" s="363"/>
      <c r="AX31" s="363"/>
      <c r="AY31" s="363"/>
      <c r="AZ31" s="363"/>
      <c r="BA31" s="363"/>
      <c r="BB31" s="363"/>
      <c r="BC31" s="363"/>
      <c r="BD31" s="363"/>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row>
    <row r="32" spans="1:121" ht="39.950000000000003" customHeight="1" x14ac:dyDescent="0.3">
      <c r="A32" s="29"/>
      <c r="B32" s="29"/>
      <c r="C32" s="29"/>
      <c r="D32" s="29"/>
      <c r="E32" s="258"/>
      <c r="F32" s="258"/>
      <c r="G32" s="29"/>
      <c r="H32" s="29"/>
      <c r="I32" s="29"/>
      <c r="J32" s="29"/>
      <c r="K32" s="29"/>
      <c r="L32" s="29"/>
      <c r="M32" s="29"/>
      <c r="N32" s="29"/>
      <c r="O32" s="29"/>
      <c r="P32" s="29"/>
      <c r="Q32" s="29"/>
      <c r="R32" s="29"/>
      <c r="S32" s="29"/>
      <c r="T32" s="29"/>
      <c r="U32" s="29"/>
      <c r="V32" s="29"/>
      <c r="W32" s="29"/>
      <c r="X32" s="29"/>
      <c r="Y32" s="29"/>
      <c r="Z32" s="29"/>
      <c r="AA32" s="29"/>
      <c r="AB32" s="29"/>
      <c r="AC32" s="29"/>
      <c r="AD32" s="571"/>
      <c r="AE32" s="29"/>
      <c r="AF32" s="29"/>
      <c r="AG32" s="29"/>
      <c r="AH32" s="29"/>
      <c r="AI32" s="29"/>
      <c r="AJ32" s="29"/>
      <c r="AK32" s="29"/>
      <c r="AL32" s="29"/>
      <c r="AM32" s="29"/>
      <c r="AN32" s="29"/>
      <c r="AO32" s="29"/>
      <c r="AP32" s="29"/>
      <c r="AQ32" s="363"/>
      <c r="AR32" s="363"/>
      <c r="AS32" s="363"/>
      <c r="AT32" s="363"/>
      <c r="AU32" s="363"/>
      <c r="AV32" s="363"/>
      <c r="AW32" s="363"/>
      <c r="AX32" s="363"/>
      <c r="AY32" s="363"/>
      <c r="AZ32" s="363"/>
      <c r="BA32" s="363"/>
      <c r="BB32" s="363"/>
      <c r="BC32" s="363"/>
      <c r="BD32" s="363"/>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row>
    <row r="33" spans="1:121" ht="39.950000000000003" customHeight="1" x14ac:dyDescent="0.3">
      <c r="A33" s="29"/>
      <c r="B33" s="29"/>
      <c r="C33" s="29"/>
      <c r="D33" s="29"/>
      <c r="E33" s="258"/>
      <c r="F33" s="258"/>
      <c r="G33" s="29"/>
      <c r="H33" s="29"/>
      <c r="I33" s="29"/>
      <c r="J33" s="29"/>
      <c r="K33" s="29"/>
      <c r="L33" s="29"/>
      <c r="M33" s="29"/>
      <c r="N33" s="29"/>
      <c r="O33" s="29"/>
      <c r="P33" s="29"/>
      <c r="Q33" s="29"/>
      <c r="R33" s="29"/>
      <c r="S33" s="29"/>
      <c r="T33" s="29"/>
      <c r="U33" s="29"/>
      <c r="V33" s="29"/>
      <c r="W33" s="29"/>
      <c r="X33" s="29"/>
      <c r="Y33" s="29"/>
      <c r="Z33" s="29"/>
      <c r="AA33" s="29"/>
      <c r="AB33" s="29"/>
      <c r="AC33" s="29"/>
      <c r="AD33" s="571"/>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row>
    <row r="34" spans="1:121" ht="39.950000000000003" customHeight="1" x14ac:dyDescent="0.3">
      <c r="A34" s="29"/>
      <c r="B34" s="29"/>
      <c r="C34" s="29"/>
      <c r="D34" s="29"/>
      <c r="E34" s="258"/>
      <c r="F34" s="258"/>
      <c r="G34" s="29"/>
      <c r="H34" s="29"/>
      <c r="I34" s="29"/>
      <c r="J34" s="29"/>
      <c r="K34" s="29"/>
      <c r="L34" s="29"/>
      <c r="M34" s="29"/>
      <c r="N34" s="29"/>
      <c r="O34" s="29"/>
      <c r="P34" s="29"/>
      <c r="Q34" s="29"/>
      <c r="R34" s="29"/>
      <c r="S34" s="29"/>
      <c r="T34" s="29"/>
      <c r="U34" s="29"/>
      <c r="V34" s="29"/>
      <c r="W34" s="29"/>
      <c r="X34" s="29"/>
      <c r="Y34" s="29"/>
      <c r="Z34" s="29"/>
      <c r="AA34" s="29"/>
      <c r="AB34" s="29"/>
      <c r="AC34" s="29"/>
      <c r="AD34" s="571"/>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row>
    <row r="35" spans="1:121" ht="39.950000000000003" customHeight="1" x14ac:dyDescent="0.3">
      <c r="A35" s="29"/>
      <c r="B35" s="29"/>
      <c r="C35" s="29"/>
      <c r="D35" s="29"/>
      <c r="E35" s="258"/>
      <c r="F35" s="258"/>
      <c r="G35" s="29"/>
      <c r="H35" s="29"/>
      <c r="I35" s="29"/>
      <c r="J35" s="29"/>
      <c r="K35" s="29"/>
      <c r="L35" s="29"/>
      <c r="M35" s="29"/>
      <c r="N35" s="29"/>
      <c r="O35" s="29"/>
      <c r="P35" s="29"/>
      <c r="Q35" s="29"/>
      <c r="R35" s="29"/>
      <c r="S35" s="29"/>
      <c r="T35" s="29"/>
      <c r="U35" s="29"/>
      <c r="V35" s="29"/>
      <c r="W35" s="29"/>
      <c r="X35" s="29"/>
      <c r="Y35" s="29"/>
      <c r="Z35" s="29"/>
      <c r="AA35" s="29"/>
      <c r="AB35" s="29"/>
      <c r="AC35" s="29"/>
      <c r="AD35" s="571"/>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row>
    <row r="36" spans="1:121" ht="39.950000000000003" customHeight="1" x14ac:dyDescent="0.3">
      <c r="A36" s="29"/>
      <c r="B36" s="29"/>
      <c r="C36" s="29"/>
      <c r="D36" s="29"/>
      <c r="E36" s="258"/>
      <c r="F36" s="258"/>
      <c r="G36" s="29"/>
      <c r="H36" s="29"/>
      <c r="I36" s="29"/>
      <c r="J36" s="29"/>
      <c r="K36" s="29"/>
      <c r="L36" s="29"/>
      <c r="M36" s="29"/>
      <c r="N36" s="29"/>
      <c r="O36" s="29"/>
      <c r="P36" s="29"/>
      <c r="Q36" s="29"/>
      <c r="R36" s="29"/>
      <c r="S36" s="29"/>
      <c r="T36" s="29"/>
      <c r="U36" s="29"/>
      <c r="V36" s="29"/>
      <c r="W36" s="29"/>
      <c r="X36" s="29"/>
      <c r="Y36" s="29"/>
      <c r="Z36" s="29"/>
      <c r="AA36" s="29"/>
      <c r="AB36" s="29"/>
      <c r="AC36" s="29"/>
      <c r="AD36" s="571"/>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row>
    <row r="37" spans="1:121" ht="39.950000000000003" customHeight="1" x14ac:dyDescent="0.3">
      <c r="A37" s="29"/>
      <c r="B37" s="29"/>
      <c r="C37" s="29"/>
      <c r="D37" s="29"/>
      <c r="E37" s="258"/>
      <c r="F37" s="258"/>
      <c r="G37" s="29"/>
      <c r="H37" s="29"/>
      <c r="I37" s="29"/>
      <c r="J37" s="29"/>
      <c r="K37" s="29"/>
      <c r="L37" s="29"/>
      <c r="M37" s="29"/>
      <c r="N37" s="29"/>
      <c r="O37" s="29"/>
      <c r="P37" s="29"/>
      <c r="Q37" s="29"/>
      <c r="R37" s="29"/>
      <c r="S37" s="29"/>
      <c r="T37" s="29"/>
      <c r="U37" s="29"/>
      <c r="V37" s="29"/>
      <c r="W37" s="29"/>
      <c r="X37" s="29"/>
      <c r="Y37" s="29"/>
      <c r="Z37" s="29"/>
      <c r="AA37" s="29"/>
      <c r="AB37" s="29"/>
      <c r="AC37" s="29"/>
      <c r="AD37" s="571"/>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row>
    <row r="38" spans="1:121" ht="39.950000000000003" customHeight="1" x14ac:dyDescent="0.3">
      <c r="A38" s="29"/>
      <c r="B38" s="29"/>
      <c r="C38" s="29"/>
      <c r="D38" s="29"/>
      <c r="E38" s="258"/>
      <c r="F38" s="258"/>
      <c r="G38" s="29"/>
      <c r="H38" s="29"/>
      <c r="I38" s="29"/>
      <c r="J38" s="29"/>
      <c r="K38" s="29"/>
      <c r="L38" s="29"/>
      <c r="M38" s="29"/>
      <c r="N38" s="29"/>
      <c r="O38" s="29"/>
      <c r="P38" s="29"/>
      <c r="Q38" s="29"/>
      <c r="R38" s="29"/>
      <c r="S38" s="29"/>
      <c r="T38" s="29"/>
      <c r="U38" s="29"/>
      <c r="V38" s="29"/>
      <c r="W38" s="29"/>
      <c r="X38" s="29"/>
      <c r="Y38" s="29"/>
      <c r="Z38" s="29"/>
      <c r="AA38" s="29"/>
      <c r="AB38" s="29"/>
      <c r="AC38" s="29"/>
      <c r="AD38" s="571"/>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row>
    <row r="39" spans="1:121" ht="39.950000000000003" customHeight="1" x14ac:dyDescent="0.3">
      <c r="A39" s="29"/>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571"/>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row>
    <row r="40" spans="1:121" ht="39.950000000000003"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571"/>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row>
    <row r="41" spans="1:121"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571"/>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row>
    <row r="42" spans="1:121"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571"/>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row>
    <row r="43" spans="1:121"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571"/>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row>
    <row r="44" spans="1:121"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571"/>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row>
    <row r="45" spans="1:121"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571"/>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row>
    <row r="46" spans="1:121"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571"/>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row>
    <row r="47" spans="1:121"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571"/>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row>
    <row r="48" spans="1:121"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571"/>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row>
    <row r="49" spans="1:121"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571"/>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row>
    <row r="50" spans="1:121"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571"/>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row>
    <row r="51" spans="1:121" ht="39.950000000000003"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571"/>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row>
    <row r="52" spans="1:121" ht="39.950000000000003"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571"/>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row>
    <row r="53" spans="1:121" ht="39.950000000000003"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571"/>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row>
    <row r="54" spans="1:121" ht="39.950000000000003"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571"/>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row>
    <row r="55" spans="1:121" ht="39.950000000000003"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571"/>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row>
    <row r="56" spans="1:121" ht="39.950000000000003"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571"/>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row>
    <row r="57" spans="1:121" ht="39.950000000000003"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71"/>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row>
    <row r="58" spans="1:121" ht="39.950000000000003"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571"/>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row>
    <row r="59" spans="1:121" ht="39.950000000000003"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571"/>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row>
    <row r="60" spans="1:121"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571"/>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row>
    <row r="61" spans="1:121"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571"/>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row>
    <row r="62" spans="1:121"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571"/>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row>
    <row r="63" spans="1:121"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571"/>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row>
    <row r="64" spans="1:121"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571"/>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row>
    <row r="65" spans="1:121"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571"/>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row>
    <row r="66" spans="1:121"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571"/>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row>
    <row r="67" spans="1:121"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571"/>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row>
    <row r="68" spans="1:121"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571"/>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row>
    <row r="69" spans="1:121"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571"/>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row>
    <row r="70" spans="1:121"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571"/>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row>
    <row r="71" spans="1:121"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571"/>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row>
    <row r="72" spans="1:121"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571"/>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row>
    <row r="73" spans="1:121"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571"/>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row>
    <row r="74" spans="1:121"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571"/>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row>
    <row r="75" spans="1:121"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571"/>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row>
    <row r="76" spans="1:121"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571"/>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row>
    <row r="77" spans="1:121"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571"/>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row>
    <row r="78" spans="1:121"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571"/>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row>
    <row r="79" spans="1:121"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571"/>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row>
    <row r="80" spans="1:121"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571"/>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row>
    <row r="81" spans="1:121"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571"/>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row>
    <row r="82" spans="1:121"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571"/>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row>
    <row r="83" spans="1:121"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571"/>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row>
    <row r="84" spans="1:121" ht="39.950000000000003" customHeight="1" x14ac:dyDescent="0.25">
      <c r="B84" s="120" t="s">
        <v>132</v>
      </c>
      <c r="D84" s="5" t="s">
        <v>373</v>
      </c>
    </row>
    <row r="85" spans="1:121" ht="39.950000000000003" hidden="1" customHeight="1" thickBot="1" x14ac:dyDescent="0.3">
      <c r="B85" s="1">
        <v>0</v>
      </c>
      <c r="C85" s="1"/>
      <c r="D85" s="1"/>
      <c r="E85" s="1" t="s">
        <v>132</v>
      </c>
      <c r="F85" s="1" t="s">
        <v>132</v>
      </c>
    </row>
    <row r="86" spans="1:121" ht="39.950000000000003" hidden="1" customHeight="1" thickTop="1" x14ac:dyDescent="0.25">
      <c r="B86" s="120">
        <v>0</v>
      </c>
      <c r="D86" s="120" t="s">
        <v>130</v>
      </c>
      <c r="E86" s="63" t="s">
        <v>129</v>
      </c>
      <c r="F86" s="63" t="s">
        <v>250</v>
      </c>
      <c r="G86" s="64" t="s">
        <v>57</v>
      </c>
      <c r="H86" s="65" t="s">
        <v>153</v>
      </c>
      <c r="I86" s="66">
        <v>0</v>
      </c>
      <c r="M86" s="64" t="s">
        <v>57</v>
      </c>
      <c r="N86" s="391"/>
      <c r="AJ86" s="400" t="s">
        <v>124</v>
      </c>
    </row>
    <row r="87" spans="1:121" ht="39.950000000000003" hidden="1" customHeight="1" x14ac:dyDescent="0.25">
      <c r="B87" s="120">
        <v>1</v>
      </c>
      <c r="D87" s="120" t="s">
        <v>50</v>
      </c>
      <c r="E87" s="63" t="s">
        <v>137</v>
      </c>
      <c r="F87" s="63" t="s">
        <v>223</v>
      </c>
      <c r="G87" s="67" t="s">
        <v>56</v>
      </c>
      <c r="H87" s="68" t="s">
        <v>57</v>
      </c>
      <c r="I87" s="69">
        <v>1</v>
      </c>
      <c r="M87" s="67" t="s">
        <v>56</v>
      </c>
      <c r="AJ87" s="400" t="s">
        <v>133</v>
      </c>
    </row>
    <row r="88" spans="1:121" ht="39.950000000000003" hidden="1" customHeight="1" x14ac:dyDescent="0.25">
      <c r="B88" s="120">
        <v>2</v>
      </c>
      <c r="D88" s="120" t="s">
        <v>155</v>
      </c>
      <c r="E88" s="70" t="s">
        <v>135</v>
      </c>
      <c r="F88" s="70" t="s">
        <v>224</v>
      </c>
      <c r="G88" s="71" t="s">
        <v>154</v>
      </c>
      <c r="H88" s="72" t="s">
        <v>56</v>
      </c>
      <c r="I88" s="73">
        <v>2</v>
      </c>
      <c r="M88" s="71" t="s">
        <v>154</v>
      </c>
      <c r="AJ88" s="400" t="s">
        <v>172</v>
      </c>
    </row>
    <row r="89" spans="1:121" ht="39.950000000000003" hidden="1" customHeight="1" x14ac:dyDescent="0.25">
      <c r="B89" s="120">
        <v>3</v>
      </c>
      <c r="D89" s="120" t="s">
        <v>155</v>
      </c>
      <c r="E89" s="63" t="s">
        <v>125</v>
      </c>
      <c r="F89" s="63" t="s">
        <v>126</v>
      </c>
      <c r="H89" s="72" t="s">
        <v>56</v>
      </c>
      <c r="I89" s="73">
        <v>2</v>
      </c>
      <c r="AM89" s="370">
        <f>AZ13</f>
        <v>0</v>
      </c>
    </row>
    <row r="90" spans="1:121" ht="39.950000000000003" hidden="1" customHeight="1" x14ac:dyDescent="0.25">
      <c r="A90" s="76" t="e">
        <f>B90+F90</f>
        <v>#VALUE!</v>
      </c>
      <c r="B90" s="120">
        <v>4</v>
      </c>
      <c r="D90" s="120" t="s">
        <v>155</v>
      </c>
      <c r="E90" s="263" t="s">
        <v>132</v>
      </c>
      <c r="F90" s="263" t="s">
        <v>132</v>
      </c>
      <c r="H90" s="72" t="s">
        <v>56</v>
      </c>
      <c r="I90" s="73">
        <v>2</v>
      </c>
      <c r="AI90" s="76" t="e">
        <f>AM90+AQ90</f>
        <v>#REF!</v>
      </c>
      <c r="AK90" s="76">
        <f>AO90+AV90</f>
        <v>0</v>
      </c>
      <c r="AL90" s="74" t="e">
        <f>#REF!</f>
        <v>#REF!</v>
      </c>
      <c r="AM90" s="76" t="e">
        <f>MAX(AM91:AM94)</f>
        <v>#REF!</v>
      </c>
      <c r="AP90" s="47" t="str">
        <f>L24</f>
        <v>I</v>
      </c>
      <c r="AQ90" s="76">
        <f>MAX(AQ91:AQ94)</f>
        <v>0</v>
      </c>
    </row>
    <row r="91" spans="1:121" ht="39.950000000000003" hidden="1" customHeight="1" x14ac:dyDescent="0.7">
      <c r="B91" s="120">
        <v>5</v>
      </c>
      <c r="D91" s="120" t="s">
        <v>156</v>
      </c>
      <c r="E91" s="264"/>
      <c r="F91" s="264"/>
      <c r="H91" s="78" t="s">
        <v>154</v>
      </c>
      <c r="I91" s="79">
        <v>3</v>
      </c>
      <c r="AL91" s="82" t="s">
        <v>153</v>
      </c>
      <c r="AM91" s="76" t="e">
        <f>IF(#REF!=#REF!,3," ")</f>
        <v>#REF!</v>
      </c>
      <c r="AP91" s="83" t="s">
        <v>154</v>
      </c>
      <c r="AQ91" s="76" t="str">
        <f>IF(AP91=$AP$90,3," ")</f>
        <v xml:space="preserve"> </v>
      </c>
    </row>
    <row r="92" spans="1:121" ht="39.950000000000003" hidden="1" customHeight="1" x14ac:dyDescent="0.3">
      <c r="B92" s="120">
        <v>6</v>
      </c>
      <c r="D92" s="120" t="s">
        <v>156</v>
      </c>
      <c r="E92" s="77"/>
      <c r="F92" s="77"/>
      <c r="H92" s="78" t="s">
        <v>154</v>
      </c>
      <c r="I92" s="79">
        <v>3</v>
      </c>
      <c r="AL92" s="82" t="s">
        <v>158</v>
      </c>
      <c r="AM92" s="76" t="e">
        <f>IF(#REF!=#REF!,2," ")</f>
        <v>#REF!</v>
      </c>
      <c r="AP92" s="85" t="s">
        <v>56</v>
      </c>
      <c r="AQ92" s="76" t="str">
        <f>IF(AP92=$AP$90,2," ")</f>
        <v xml:space="preserve"> </v>
      </c>
    </row>
    <row r="93" spans="1:121" ht="39.950000000000003" hidden="1" customHeight="1" x14ac:dyDescent="0.3">
      <c r="B93" s="120">
        <v>7</v>
      </c>
      <c r="E93" s="77"/>
      <c r="F93" s="77"/>
      <c r="AL93" s="82" t="s">
        <v>159</v>
      </c>
      <c r="AM93" s="76" t="e">
        <f>IF(#REF!=#REF!,1," ")</f>
        <v>#REF!</v>
      </c>
      <c r="AP93" s="86" t="s">
        <v>57</v>
      </c>
      <c r="AQ93" s="76" t="str">
        <f>IF(AP93=$AP$90,1," ")</f>
        <v xml:space="preserve"> </v>
      </c>
    </row>
    <row r="94" spans="1:121" ht="39.950000000000003" hidden="1" customHeight="1" x14ac:dyDescent="0.3">
      <c r="B94" s="120">
        <v>8</v>
      </c>
      <c r="E94" s="77"/>
      <c r="F94" s="77"/>
      <c r="AL94" s="82" t="s">
        <v>160</v>
      </c>
      <c r="AM94" s="76" t="e">
        <f>IF(#REF!=#REF!,0," ")</f>
        <v>#REF!</v>
      </c>
      <c r="AP94" s="47" t="s">
        <v>153</v>
      </c>
      <c r="AQ94" s="76">
        <f>IF(AP94=$AP$90,0," ")</f>
        <v>0</v>
      </c>
    </row>
    <row r="95" spans="1:121" ht="39.950000000000003" hidden="1" customHeight="1" x14ac:dyDescent="0.3">
      <c r="B95" s="120">
        <v>9</v>
      </c>
      <c r="E95" s="77"/>
      <c r="F95" s="77"/>
    </row>
    <row r="96" spans="1:121" ht="39.950000000000003" hidden="1" customHeight="1" x14ac:dyDescent="0.25">
      <c r="B96" s="1"/>
      <c r="C96" s="1"/>
      <c r="D96" s="1"/>
      <c r="E96" s="1"/>
      <c r="F96" s="1"/>
    </row>
    <row r="97" spans="1:43" hidden="1" x14ac:dyDescent="0.25"/>
    <row r="98" spans="1:43" hidden="1" x14ac:dyDescent="0.25"/>
    <row r="99" spans="1:43" ht="46.5" hidden="1" x14ac:dyDescent="0.25">
      <c r="AM99" s="370" t="e">
        <f>#REF!</f>
        <v>#REF!</v>
      </c>
    </row>
    <row r="100" spans="1:43" ht="33.75" hidden="1" x14ac:dyDescent="0.25">
      <c r="A100" s="76">
        <f>B100+F100</f>
        <v>0</v>
      </c>
      <c r="AI100" s="76" t="e">
        <f>AM100+AQ100</f>
        <v>#REF!</v>
      </c>
      <c r="AK100" s="76">
        <f>AO100+AV100</f>
        <v>0</v>
      </c>
      <c r="AL100" s="74" t="e">
        <f>#REF!</f>
        <v>#REF!</v>
      </c>
      <c r="AM100" s="76" t="e">
        <f>MAX(AM101:AM104)</f>
        <v>#REF!</v>
      </c>
      <c r="AP100" s="47" t="str">
        <f>L25</f>
        <v>I</v>
      </c>
      <c r="AQ100" s="76">
        <f>MAX(AQ101:AQ104)</f>
        <v>0</v>
      </c>
    </row>
    <row r="101" spans="1:43" ht="28.5" hidden="1" x14ac:dyDescent="0.25">
      <c r="AL101" s="82" t="s">
        <v>153</v>
      </c>
      <c r="AM101" s="76" t="e">
        <f>IF(#REF!=#REF!,3," ")</f>
        <v>#REF!</v>
      </c>
      <c r="AP101" s="83" t="s">
        <v>154</v>
      </c>
      <c r="AQ101" s="76" t="str">
        <f>IF(AP101=$AP$100,3," ")</f>
        <v xml:space="preserve"> </v>
      </c>
    </row>
    <row r="102" spans="1:43" ht="28.5" hidden="1" x14ac:dyDescent="0.25">
      <c r="AL102" s="82" t="s">
        <v>158</v>
      </c>
      <c r="AM102" s="76" t="e">
        <f>IF(#REF!=#REF!,2," ")</f>
        <v>#REF!</v>
      </c>
      <c r="AP102" s="85" t="s">
        <v>56</v>
      </c>
      <c r="AQ102" s="76" t="str">
        <f>IF(AP102=$AP$100,2," ")</f>
        <v xml:space="preserve"> </v>
      </c>
    </row>
    <row r="103" spans="1:43" ht="28.5" hidden="1" x14ac:dyDescent="0.25">
      <c r="AL103" s="82" t="s">
        <v>159</v>
      </c>
      <c r="AM103" s="76" t="e">
        <f>IF(#REF!=#REF!,1," ")</f>
        <v>#REF!</v>
      </c>
      <c r="AP103" s="86" t="s">
        <v>57</v>
      </c>
      <c r="AQ103" s="76" t="str">
        <f>IF(AP103=$AP$100,1," ")</f>
        <v xml:space="preserve"> </v>
      </c>
    </row>
    <row r="104" spans="1:43" ht="28.5" hidden="1" x14ac:dyDescent="0.25">
      <c r="AL104" s="82" t="s">
        <v>160</v>
      </c>
      <c r="AM104" s="76" t="e">
        <f>IF(#REF!=#REF!,0," ")</f>
        <v>#REF!</v>
      </c>
      <c r="AP104" s="47" t="s">
        <v>153</v>
      </c>
      <c r="AQ104" s="76">
        <f>IF(AP104=$AP$100,0," ")</f>
        <v>0</v>
      </c>
    </row>
    <row r="105" spans="1:43" hidden="1" x14ac:dyDescent="0.25"/>
    <row r="106" spans="1:43" hidden="1" x14ac:dyDescent="0.25"/>
    <row r="107" spans="1:43" hidden="1" x14ac:dyDescent="0.25"/>
    <row r="108" spans="1:43" hidden="1" x14ac:dyDescent="0.25"/>
  </sheetData>
  <sheetProtection algorithmName="SHA-512" hashValue="KtCpj0qiw5+ibWHty+AsQ5mRZ3d7vIW6Nz/lyn391oLcXFQ6EMbY4NQWH9F93mEddOSb0XLTM2Je8IOX3ozMPg==" saltValue="POjtDq0QFrEDXkE/y2DaOA==" spinCount="100000" sheet="1" selectLockedCells="1"/>
  <mergeCells count="52">
    <mergeCell ref="AD14:AG14"/>
    <mergeCell ref="AD15:AG15"/>
    <mergeCell ref="AD16:AG16"/>
    <mergeCell ref="AH20:AH21"/>
    <mergeCell ref="B13:B20"/>
    <mergeCell ref="C13:D13"/>
    <mergeCell ref="C14:D14"/>
    <mergeCell ref="C15:D15"/>
    <mergeCell ref="C17:D17"/>
    <mergeCell ref="C18:D18"/>
    <mergeCell ref="C19:D19"/>
    <mergeCell ref="C20:D20"/>
    <mergeCell ref="AD2:AH2"/>
    <mergeCell ref="AD4:AD8"/>
    <mergeCell ref="AE4:AE8"/>
    <mergeCell ref="C4:D4"/>
    <mergeCell ref="E4:L4"/>
    <mergeCell ref="B5:D5"/>
    <mergeCell ref="AH5:AH7"/>
    <mergeCell ref="AH8:AH9"/>
    <mergeCell ref="AF4:AF8"/>
    <mergeCell ref="AG4:AG8"/>
    <mergeCell ref="B27:D28"/>
    <mergeCell ref="L27:L28"/>
    <mergeCell ref="AJ27:AJ28"/>
    <mergeCell ref="AJ22:AJ23"/>
    <mergeCell ref="B24:C26"/>
    <mergeCell ref="V26:AB26"/>
    <mergeCell ref="L22:L23"/>
    <mergeCell ref="AD22:AG23"/>
    <mergeCell ref="AD24:AG24"/>
    <mergeCell ref="AD25:AG25"/>
    <mergeCell ref="B22:D23"/>
    <mergeCell ref="E22:E23"/>
    <mergeCell ref="F22:F23"/>
    <mergeCell ref="AH22:AH25"/>
    <mergeCell ref="BH8:BH9"/>
    <mergeCell ref="B10:D12"/>
    <mergeCell ref="E10:E12"/>
    <mergeCell ref="F10:F12"/>
    <mergeCell ref="L11:L12"/>
    <mergeCell ref="AJ11:AJ12"/>
    <mergeCell ref="B6:C9"/>
    <mergeCell ref="AH10:AH19"/>
    <mergeCell ref="T18:T21"/>
    <mergeCell ref="B21:D21"/>
    <mergeCell ref="AD17:AG17"/>
    <mergeCell ref="AD18:AG18"/>
    <mergeCell ref="AD19:AG19"/>
    <mergeCell ref="AD20:AG20"/>
    <mergeCell ref="C16:D16"/>
    <mergeCell ref="AD13:AG13"/>
  </mergeCells>
  <conditionalFormatting sqref="AP94 AP90 AP100 L7 L9 L24 L13:L21 AJ13:AJ20">
    <cfRule type="cellIs" dxfId="593" priority="132" operator="equal">
      <formula>" "</formula>
    </cfRule>
    <cfRule type="cellIs" dxfId="592" priority="133" operator="equal">
      <formula>0</formula>
    </cfRule>
    <cfRule type="cellIs" dxfId="591" priority="134" operator="equal">
      <formula>$G$88</formula>
    </cfRule>
    <cfRule type="cellIs" dxfId="590" priority="135" operator="equal">
      <formula>$G$87</formula>
    </cfRule>
    <cfRule type="cellIs" dxfId="589" priority="136" operator="equal">
      <formula>$G$86</formula>
    </cfRule>
  </conditionalFormatting>
  <conditionalFormatting sqref="AW9:AY9">
    <cfRule type="cellIs" dxfId="588" priority="131" operator="equal">
      <formula>"Low Moisture"</formula>
    </cfRule>
  </conditionalFormatting>
  <conditionalFormatting sqref="C4:D4">
    <cfRule type="cellIs" dxfId="587" priority="130" operator="equal">
      <formula>"Not Applicable"</formula>
    </cfRule>
  </conditionalFormatting>
  <conditionalFormatting sqref="AP104">
    <cfRule type="cellIs" dxfId="586" priority="122" operator="equal">
      <formula>" "</formula>
    </cfRule>
    <cfRule type="cellIs" dxfId="585" priority="123" operator="equal">
      <formula>0</formula>
    </cfRule>
    <cfRule type="cellIs" dxfId="584" priority="124" operator="equal">
      <formula>$G$88</formula>
    </cfRule>
    <cfRule type="cellIs" dxfId="583" priority="125" operator="equal">
      <formula>$G$87</formula>
    </cfRule>
    <cfRule type="cellIs" dxfId="582" priority="126" operator="equal">
      <formula>$G$86</formula>
    </cfRule>
  </conditionalFormatting>
  <conditionalFormatting sqref="L8">
    <cfRule type="cellIs" dxfId="581" priority="108" operator="equal">
      <formula>" "</formula>
    </cfRule>
    <cfRule type="cellIs" dxfId="580" priority="109" operator="equal">
      <formula>0</formula>
    </cfRule>
    <cfRule type="cellIs" dxfId="579" priority="110" operator="equal">
      <formula>$G$88</formula>
    </cfRule>
    <cfRule type="cellIs" dxfId="578" priority="111" operator="equal">
      <formula>$G$87</formula>
    </cfRule>
    <cfRule type="cellIs" dxfId="577" priority="112" operator="equal">
      <formula>$G$86</formula>
    </cfRule>
  </conditionalFormatting>
  <conditionalFormatting sqref="L6">
    <cfRule type="cellIs" dxfId="576" priority="103" operator="equal">
      <formula>" "</formula>
    </cfRule>
    <cfRule type="cellIs" dxfId="575" priority="104" operator="equal">
      <formula>0</formula>
    </cfRule>
    <cfRule type="cellIs" dxfId="574" priority="105" operator="equal">
      <formula>$G$88</formula>
    </cfRule>
    <cfRule type="cellIs" dxfId="573" priority="106" operator="equal">
      <formula>$G$87</formula>
    </cfRule>
    <cfRule type="cellIs" dxfId="572" priority="107" operator="equal">
      <formula>$G$86</formula>
    </cfRule>
  </conditionalFormatting>
  <conditionalFormatting sqref="N5">
    <cfRule type="cellIs" dxfId="571" priority="98" operator="equal">
      <formula>" "</formula>
    </cfRule>
    <cfRule type="cellIs" dxfId="570" priority="99" operator="equal">
      <formula>0</formula>
    </cfRule>
    <cfRule type="cellIs" dxfId="569" priority="100" operator="equal">
      <formula>$G$88</formula>
    </cfRule>
    <cfRule type="cellIs" dxfId="568" priority="101" operator="equal">
      <formula>$G$87</formula>
    </cfRule>
    <cfRule type="cellIs" dxfId="567" priority="102" operator="equal">
      <formula>$G$86</formula>
    </cfRule>
  </conditionalFormatting>
  <conditionalFormatting sqref="O5:Q5">
    <cfRule type="cellIs" dxfId="566" priority="93" operator="equal">
      <formula>" "</formula>
    </cfRule>
    <cfRule type="cellIs" dxfId="565" priority="94" operator="equal">
      <formula>0</formula>
    </cfRule>
    <cfRule type="cellIs" dxfId="564" priority="95" operator="equal">
      <formula>$G$88</formula>
    </cfRule>
    <cfRule type="cellIs" dxfId="563" priority="96" operator="equal">
      <formula>$G$87</formula>
    </cfRule>
    <cfRule type="cellIs" dxfId="562" priority="97" operator="equal">
      <formula>$G$86</formula>
    </cfRule>
  </conditionalFormatting>
  <conditionalFormatting sqref="L25">
    <cfRule type="cellIs" dxfId="561" priority="88" operator="equal">
      <formula>" "</formula>
    </cfRule>
    <cfRule type="cellIs" dxfId="560" priority="89" operator="equal">
      <formula>0</formula>
    </cfRule>
    <cfRule type="cellIs" dxfId="559" priority="90" operator="equal">
      <formula>$G$88</formula>
    </cfRule>
    <cfRule type="cellIs" dxfId="558" priority="91" operator="equal">
      <formula>$G$87</formula>
    </cfRule>
    <cfRule type="cellIs" dxfId="557" priority="92" operator="equal">
      <formula>$G$86</formula>
    </cfRule>
  </conditionalFormatting>
  <conditionalFormatting sqref="L26">
    <cfRule type="cellIs" dxfId="556" priority="83" operator="equal">
      <formula>" "</formula>
    </cfRule>
    <cfRule type="cellIs" dxfId="555" priority="84" operator="equal">
      <formula>0</formula>
    </cfRule>
    <cfRule type="cellIs" dxfId="554" priority="85" operator="equal">
      <formula>$G$88</formula>
    </cfRule>
    <cfRule type="cellIs" dxfId="553" priority="86" operator="equal">
      <formula>$G$87</formula>
    </cfRule>
    <cfRule type="cellIs" dxfId="552" priority="87" operator="equal">
      <formula>$G$86</formula>
    </cfRule>
  </conditionalFormatting>
  <conditionalFormatting sqref="N86 S9">
    <cfRule type="cellIs" dxfId="551" priority="80" operator="equal">
      <formula>$E$103</formula>
    </cfRule>
    <cfRule type="cellIs" dxfId="550" priority="81" operator="equal">
      <formula>$E$102</formula>
    </cfRule>
    <cfRule type="cellIs" dxfId="549" priority="82" operator="equal">
      <formula>$E$101</formula>
    </cfRule>
  </conditionalFormatting>
  <conditionalFormatting sqref="S21:S22">
    <cfRule type="cellIs" dxfId="548" priority="77" operator="equal">
      <formula>$E$103</formula>
    </cfRule>
    <cfRule type="cellIs" dxfId="547" priority="78" operator="equal">
      <formula>$E$102</formula>
    </cfRule>
    <cfRule type="cellIs" dxfId="546" priority="79" operator="equal">
      <formula>$E$101</formula>
    </cfRule>
  </conditionalFormatting>
  <conditionalFormatting sqref="S26">
    <cfRule type="cellIs" dxfId="545" priority="74" operator="equal">
      <formula>$E$103</formula>
    </cfRule>
    <cfRule type="cellIs" dxfId="544" priority="75" operator="equal">
      <formula>$E$102</formula>
    </cfRule>
    <cfRule type="cellIs" dxfId="543" priority="76" operator="equal">
      <formula>$E$101</formula>
    </cfRule>
  </conditionalFormatting>
  <conditionalFormatting sqref="L27">
    <cfRule type="cellIs" dxfId="542" priority="69" operator="equal">
      <formula>" "</formula>
    </cfRule>
    <cfRule type="cellIs" dxfId="541" priority="70" operator="equal">
      <formula>0</formula>
    </cfRule>
    <cfRule type="cellIs" dxfId="540" priority="71" operator="equal">
      <formula>$G$88</formula>
    </cfRule>
    <cfRule type="cellIs" dxfId="539" priority="72" operator="equal">
      <formula>$G$87</formula>
    </cfRule>
    <cfRule type="cellIs" dxfId="538" priority="73" operator="equal">
      <formula>$G$86</formula>
    </cfRule>
  </conditionalFormatting>
  <conditionalFormatting sqref="AJ27">
    <cfRule type="cellIs" dxfId="537" priority="65" operator="equal">
      <formula>"Insignificant"</formula>
    </cfRule>
    <cfRule type="colorScale" priority="66">
      <colorScale>
        <cfvo type="min"/>
        <cfvo type="max"/>
        <color rgb="FFFF7128"/>
        <color rgb="FFFFEF9C"/>
      </colorScale>
    </cfRule>
    <cfRule type="cellIs" dxfId="536" priority="67" operator="equal">
      <formula>"Moderate"</formula>
    </cfRule>
    <cfRule type="cellIs" dxfId="535" priority="68" operator="equal">
      <formula>"Significant"</formula>
    </cfRule>
  </conditionalFormatting>
  <conditionalFormatting sqref="S27">
    <cfRule type="cellIs" dxfId="534" priority="62" operator="equal">
      <formula>$E$103</formula>
    </cfRule>
    <cfRule type="cellIs" dxfId="533" priority="63" operator="equal">
      <formula>$E$102</formula>
    </cfRule>
    <cfRule type="cellIs" dxfId="532" priority="64" operator="equal">
      <formula>$E$101</formula>
    </cfRule>
  </conditionalFormatting>
  <conditionalFormatting sqref="N12">
    <cfRule type="cellIs" dxfId="531" priority="57" operator="equal">
      <formula>" "</formula>
    </cfRule>
    <cfRule type="cellIs" dxfId="530" priority="58" operator="equal">
      <formula>0</formula>
    </cfRule>
    <cfRule type="cellIs" dxfId="529" priority="59" operator="equal">
      <formula>$G$88</formula>
    </cfRule>
    <cfRule type="cellIs" dxfId="528" priority="60" operator="equal">
      <formula>$G$87</formula>
    </cfRule>
    <cfRule type="cellIs" dxfId="527" priority="61" operator="equal">
      <formula>$G$86</formula>
    </cfRule>
  </conditionalFormatting>
  <conditionalFormatting sqref="O12:Q12">
    <cfRule type="cellIs" dxfId="526" priority="52" operator="equal">
      <formula>" "</formula>
    </cfRule>
    <cfRule type="cellIs" dxfId="525" priority="53" operator="equal">
      <formula>0</formula>
    </cfRule>
    <cfRule type="cellIs" dxfId="524" priority="54" operator="equal">
      <formula>$G$88</formula>
    </cfRule>
    <cfRule type="cellIs" dxfId="523" priority="55" operator="equal">
      <formula>$G$87</formula>
    </cfRule>
    <cfRule type="cellIs" dxfId="522" priority="56" operator="equal">
      <formula>$G$86</formula>
    </cfRule>
  </conditionalFormatting>
  <conditionalFormatting sqref="N23">
    <cfRule type="cellIs" dxfId="521" priority="47" operator="equal">
      <formula>" "</formula>
    </cfRule>
    <cfRule type="cellIs" dxfId="520" priority="48" operator="equal">
      <formula>0</formula>
    </cfRule>
    <cfRule type="cellIs" dxfId="519" priority="49" operator="equal">
      <formula>$G$88</formula>
    </cfRule>
    <cfRule type="cellIs" dxfId="518" priority="50" operator="equal">
      <formula>$G$87</formula>
    </cfRule>
    <cfRule type="cellIs" dxfId="517" priority="51" operator="equal">
      <formula>$G$86</formula>
    </cfRule>
  </conditionalFormatting>
  <conditionalFormatting sqref="O23:Q23">
    <cfRule type="cellIs" dxfId="516" priority="42" operator="equal">
      <formula>" "</formula>
    </cfRule>
    <cfRule type="cellIs" dxfId="515" priority="43" operator="equal">
      <formula>0</formula>
    </cfRule>
    <cfRule type="cellIs" dxfId="514" priority="44" operator="equal">
      <formula>$G$88</formula>
    </cfRule>
    <cfRule type="cellIs" dxfId="513" priority="45" operator="equal">
      <formula>$G$87</formula>
    </cfRule>
    <cfRule type="cellIs" dxfId="512" priority="46" operator="equal">
      <formula>$G$86</formula>
    </cfRule>
  </conditionalFormatting>
  <conditionalFormatting sqref="AJ6:AJ9">
    <cfRule type="cellIs" dxfId="511" priority="140" operator="equal">
      <formula>"Insignificant"</formula>
    </cfRule>
    <cfRule type="colorScale" priority="141">
      <colorScale>
        <cfvo type="min"/>
        <cfvo type="max"/>
        <color rgb="FFFF7128"/>
        <color rgb="FFFFEF9C"/>
      </colorScale>
    </cfRule>
    <cfRule type="cellIs" dxfId="510" priority="142" operator="equal">
      <formula>"Moderate"</formula>
    </cfRule>
    <cfRule type="cellIs" dxfId="509" priority="143" operator="equal">
      <formula>"Significant"</formula>
    </cfRule>
  </conditionalFormatting>
  <conditionalFormatting sqref="AJ14">
    <cfRule type="cellIs" dxfId="508" priority="32" operator="equal">
      <formula>" "</formula>
    </cfRule>
    <cfRule type="cellIs" dxfId="507" priority="33" operator="equal">
      <formula>0</formula>
    </cfRule>
    <cfRule type="cellIs" dxfId="506" priority="34" operator="equal">
      <formula>$G$88</formula>
    </cfRule>
    <cfRule type="cellIs" dxfId="505" priority="35" operator="equal">
      <formula>$G$87</formula>
    </cfRule>
    <cfRule type="cellIs" dxfId="504" priority="36" operator="equal">
      <formula>$G$86</formula>
    </cfRule>
  </conditionalFormatting>
  <conditionalFormatting sqref="AJ14">
    <cfRule type="cellIs" dxfId="503" priority="37" operator="equal">
      <formula>"Insignificant"</formula>
    </cfRule>
    <cfRule type="colorScale" priority="38">
      <colorScale>
        <cfvo type="min"/>
        <cfvo type="max"/>
        <color rgb="FFFF7128"/>
        <color rgb="FFFFEF9C"/>
      </colorScale>
    </cfRule>
    <cfRule type="cellIs" dxfId="502" priority="39" operator="equal">
      <formula>"Moderate"</formula>
    </cfRule>
    <cfRule type="cellIs" dxfId="501" priority="40" operator="equal">
      <formula>"Significant"</formula>
    </cfRule>
  </conditionalFormatting>
  <conditionalFormatting sqref="AJ24:AJ25">
    <cfRule type="cellIs" dxfId="500" priority="23" operator="equal">
      <formula>" "</formula>
    </cfRule>
    <cfRule type="cellIs" dxfId="499" priority="24" operator="equal">
      <formula>0</formula>
    </cfRule>
    <cfRule type="cellIs" dxfId="498" priority="25" operator="equal">
      <formula>$G$88</formula>
    </cfRule>
    <cfRule type="cellIs" dxfId="497" priority="26" operator="equal">
      <formula>$G$87</formula>
    </cfRule>
    <cfRule type="cellIs" dxfId="496" priority="27" operator="equal">
      <formula>$G$86</formula>
    </cfRule>
  </conditionalFormatting>
  <conditionalFormatting sqref="AJ24:AJ25">
    <cfRule type="cellIs" dxfId="495" priority="28" operator="equal">
      <formula>"Insignificant"</formula>
    </cfRule>
    <cfRule type="colorScale" priority="29">
      <colorScale>
        <cfvo type="min"/>
        <cfvo type="max"/>
        <color rgb="FFFF7128"/>
        <color rgb="FFFFEF9C"/>
      </colorScale>
    </cfRule>
    <cfRule type="cellIs" dxfId="494" priority="30" operator="equal">
      <formula>"Moderate"</formula>
    </cfRule>
    <cfRule type="cellIs" dxfId="493" priority="31" operator="equal">
      <formula>"Significant"</formula>
    </cfRule>
  </conditionalFormatting>
  <conditionalFormatting sqref="AJ26">
    <cfRule type="cellIs" dxfId="492" priority="14" operator="equal">
      <formula>" "</formula>
    </cfRule>
    <cfRule type="cellIs" dxfId="491" priority="15" operator="equal">
      <formula>0</formula>
    </cfRule>
    <cfRule type="cellIs" dxfId="490" priority="16" operator="equal">
      <formula>$G$88</formula>
    </cfRule>
    <cfRule type="cellIs" dxfId="489" priority="17" operator="equal">
      <formula>$G$87</formula>
    </cfRule>
    <cfRule type="cellIs" dxfId="488" priority="18" operator="equal">
      <formula>$G$86</formula>
    </cfRule>
  </conditionalFormatting>
  <conditionalFormatting sqref="AJ26">
    <cfRule type="cellIs" dxfId="487" priority="19" operator="equal">
      <formula>"Insignificant"</formula>
    </cfRule>
    <cfRule type="colorScale" priority="20">
      <colorScale>
        <cfvo type="min"/>
        <cfvo type="max"/>
        <color rgb="FFFF7128"/>
        <color rgb="FFFFEF9C"/>
      </colorScale>
    </cfRule>
    <cfRule type="cellIs" dxfId="486" priority="21" operator="equal">
      <formula>"Moderate"</formula>
    </cfRule>
    <cfRule type="cellIs" dxfId="485" priority="22" operator="equal">
      <formula>"Significant"</formula>
    </cfRule>
  </conditionalFormatting>
  <conditionalFormatting sqref="AJ21">
    <cfRule type="cellIs" dxfId="484" priority="5" operator="equal">
      <formula>" "</formula>
    </cfRule>
    <cfRule type="cellIs" dxfId="483" priority="6" operator="equal">
      <formula>0</formula>
    </cfRule>
    <cfRule type="cellIs" dxfId="482" priority="7" operator="equal">
      <formula>$G$88</formula>
    </cfRule>
    <cfRule type="cellIs" dxfId="481" priority="8" operator="equal">
      <formula>$G$87</formula>
    </cfRule>
    <cfRule type="cellIs" dxfId="480" priority="9" operator="equal">
      <formula>$G$86</formula>
    </cfRule>
  </conditionalFormatting>
  <conditionalFormatting sqref="AJ21">
    <cfRule type="cellIs" dxfId="479" priority="10" operator="equal">
      <formula>"Insignificant"</formula>
    </cfRule>
    <cfRule type="colorScale" priority="11">
      <colorScale>
        <cfvo type="min"/>
        <cfvo type="max"/>
        <color rgb="FFFF7128"/>
        <color rgb="FFFFEF9C"/>
      </colorScale>
    </cfRule>
    <cfRule type="cellIs" dxfId="478" priority="12" operator="equal">
      <formula>"Moderate"</formula>
    </cfRule>
    <cfRule type="cellIs" dxfId="477" priority="13" operator="equal">
      <formula>"Significant"</formula>
    </cfRule>
  </conditionalFormatting>
  <conditionalFormatting sqref="AJ13:AJ20">
    <cfRule type="cellIs" dxfId="476" priority="988" operator="equal">
      <formula>"Insignificant"</formula>
    </cfRule>
    <cfRule type="colorScale" priority="989">
      <colorScale>
        <cfvo type="min"/>
        <cfvo type="max"/>
        <color rgb="FFFF7128"/>
        <color rgb="FFFFEF9C"/>
      </colorScale>
    </cfRule>
    <cfRule type="cellIs" dxfId="475" priority="990" operator="equal">
      <formula>"Moderate"</formula>
    </cfRule>
    <cfRule type="cellIs" dxfId="474" priority="991" operator="equal">
      <formula>"Significant"</formula>
    </cfRule>
  </conditionalFormatting>
  <dataValidations count="4">
    <dataValidation type="list" allowBlank="1" showInputMessage="1" showErrorMessage="1" sqref="AD24:AD25" xr:uid="{00000000-0002-0000-0400-000000000000}">
      <formula1>$AD$27:$AD$28</formula1>
    </dataValidation>
    <dataValidation type="list" allowBlank="1" showInputMessage="1" showErrorMessage="1" sqref="F27:F28 F13:F20 F24:F25 F6:F8" xr:uid="{00000000-0002-0000-0400-000001000000}">
      <formula1>$F$85:$F$92</formula1>
    </dataValidation>
    <dataValidation type="list" allowBlank="1" showInputMessage="1" showErrorMessage="1" sqref="E27:E28 E13:E20 E24:E25 E6:E8" xr:uid="{00000000-0002-0000-0400-000002000000}">
      <formula1>$E$85:$E$92</formula1>
    </dataValidation>
    <dataValidation type="list" allowBlank="1" showInputMessage="1" showErrorMessage="1" sqref="AD9:AG9" xr:uid="{00000000-0002-0000-0400-000003000000}">
      <formula1>$AM$3:$AN$3</formula1>
    </dataValidation>
  </dataValidations>
  <hyperlinks>
    <hyperlink ref="AJ2" location="'Dash Board'!E2" display="'Dash Board'!A1" xr:uid="{00000000-0004-0000-0400-000000000000}"/>
    <hyperlink ref="AJ3" location="GPS!B7" display="GPS" xr:uid="{00000000-0004-0000-0400-000001000000}"/>
  </hyperlinks>
  <printOptions horizontalCentered="1" verticalCentered="1"/>
  <pageMargins left="0" right="0" top="0" bottom="0" header="0.5" footer="0.05"/>
  <pageSetup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A1:DG104"/>
  <sheetViews>
    <sheetView zoomScale="80" zoomScaleNormal="80" workbookViewId="0">
      <pane xSplit="4" ySplit="2" topLeftCell="E3" activePane="bottomRight" state="frozen"/>
      <selection pane="topRight" activeCell="E1" sqref="E1"/>
      <selection pane="bottomLeft" activeCell="A11" sqref="A11"/>
      <selection pane="bottomRight" activeCell="E6" sqref="E6"/>
    </sheetView>
  </sheetViews>
  <sheetFormatPr defaultColWidth="9.140625" defaultRowHeight="15" x14ac:dyDescent="0.25"/>
  <cols>
    <col min="1" max="1" width="2.7109375" style="120" customWidth="1"/>
    <col min="2" max="3" width="4.7109375" style="120" customWidth="1"/>
    <col min="4" max="4" width="40.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0" width="20.7109375" style="572" customWidth="1"/>
    <col min="31" max="33" width="20.7109375" style="28" customWidth="1"/>
    <col min="34" max="34" width="6.7109375" style="28" customWidth="1"/>
    <col min="35" max="35" width="1.7109375" style="120" customWidth="1"/>
    <col min="36" max="36" width="18.7109375" style="120" customWidth="1"/>
    <col min="37" max="37" width="2.7109375" style="120" customWidth="1"/>
    <col min="38" max="38" width="9.140625" style="120" hidden="1" customWidth="1"/>
    <col min="39" max="39" width="16.85546875" style="120" hidden="1" customWidth="1"/>
    <col min="40" max="40" width="9.140625" style="120" hidden="1" customWidth="1"/>
    <col min="41" max="41" width="13.7109375" style="120" hidden="1" customWidth="1"/>
    <col min="42" max="42" width="9.140625" style="120" hidden="1" customWidth="1"/>
    <col min="43" max="43" width="33" style="120" hidden="1" customWidth="1"/>
    <col min="44" max="44" width="16" style="120" hidden="1" customWidth="1"/>
    <col min="45" max="47" width="8.7109375" style="120" hidden="1" customWidth="1"/>
    <col min="48" max="51" width="18.7109375" style="120" hidden="1" customWidth="1"/>
    <col min="52" max="52" width="14.7109375" style="120" hidden="1" customWidth="1"/>
    <col min="53" max="53" width="25.5703125" style="120" hidden="1" customWidth="1"/>
    <col min="54" max="54" width="27.5703125" style="120" hidden="1" customWidth="1"/>
    <col min="55" max="55" width="8.7109375" style="120" hidden="1" customWidth="1"/>
    <col min="56" max="57" width="14.7109375" style="120" hidden="1" customWidth="1"/>
    <col min="58" max="59" width="9.140625" style="120" hidden="1" customWidth="1"/>
    <col min="60" max="60" width="11.7109375" style="120" hidden="1" customWidth="1"/>
    <col min="61" max="66" width="9.140625" style="120" hidden="1" customWidth="1"/>
    <col min="67" max="67" width="39.5703125" style="120" hidden="1" customWidth="1"/>
    <col min="68" max="81" width="9.140625" style="120" hidden="1" customWidth="1"/>
    <col min="82" max="83" width="0" style="120" hidden="1" customWidth="1"/>
    <col min="84" max="16384" width="9.140625" style="120"/>
  </cols>
  <sheetData>
    <row r="1" spans="1:111" ht="15.75" customHeight="1" x14ac:dyDescent="0.25">
      <c r="A1" s="41"/>
      <c r="B1" s="39"/>
      <c r="C1" s="39"/>
      <c r="D1" s="39"/>
      <c r="E1" s="39"/>
      <c r="F1" s="39"/>
      <c r="G1" s="39"/>
      <c r="H1" s="39"/>
      <c r="I1" s="39"/>
      <c r="J1" s="39"/>
      <c r="K1" s="39"/>
      <c r="L1" s="39"/>
      <c r="M1" s="39"/>
      <c r="N1" s="39"/>
      <c r="O1" s="39"/>
      <c r="P1" s="39"/>
      <c r="Q1" s="39"/>
      <c r="R1" s="39"/>
      <c r="S1" s="39"/>
      <c r="T1" s="39"/>
      <c r="U1" s="40"/>
      <c r="V1" s="40"/>
      <c r="W1" s="40"/>
      <c r="X1" s="40"/>
      <c r="Y1" s="40"/>
      <c r="Z1" s="40"/>
      <c r="AA1" s="40"/>
      <c r="AB1" s="40"/>
      <c r="AC1" s="40"/>
      <c r="AD1" s="570"/>
      <c r="AE1" s="39"/>
      <c r="AF1" s="39"/>
      <c r="AG1" s="39"/>
      <c r="AH1" s="39"/>
      <c r="AI1" s="41"/>
      <c r="AJ1" s="39"/>
      <c r="AK1" s="41"/>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row>
    <row r="2" spans="1:111" s="2" customFormat="1" ht="39.950000000000003" customHeight="1" x14ac:dyDescent="0.25">
      <c r="A2" s="43"/>
      <c r="B2" s="587"/>
      <c r="C2" s="588"/>
      <c r="D2" s="643" t="s">
        <v>161</v>
      </c>
      <c r="E2" s="588"/>
      <c r="F2" s="375"/>
      <c r="G2" s="375"/>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369</v>
      </c>
      <c r="AE2" s="794"/>
      <c r="AF2" s="794"/>
      <c r="AG2" s="794"/>
      <c r="AH2" s="794"/>
      <c r="AI2" s="43"/>
      <c r="AJ2" s="645" t="s">
        <v>225</v>
      </c>
      <c r="AK2" s="43"/>
      <c r="AL2" s="256"/>
      <c r="AM2" s="256"/>
      <c r="AN2" s="256"/>
      <c r="AO2" s="256"/>
      <c r="AP2" s="256"/>
      <c r="AQ2" s="256"/>
      <c r="AR2" s="256"/>
      <c r="AS2" s="256"/>
      <c r="AT2" s="256"/>
      <c r="AU2" s="256"/>
      <c r="AV2" s="356">
        <v>1</v>
      </c>
      <c r="AW2" s="356">
        <v>2</v>
      </c>
      <c r="AX2" s="356">
        <v>3</v>
      </c>
      <c r="AY2" s="356">
        <v>4</v>
      </c>
      <c r="AZ2" s="257"/>
      <c r="BA2" s="256"/>
      <c r="BB2" s="256"/>
      <c r="BC2" s="256"/>
      <c r="BD2" s="256"/>
      <c r="BE2" s="256"/>
      <c r="BF2" s="256"/>
      <c r="BG2" s="256"/>
      <c r="BH2" s="256"/>
      <c r="BI2" s="256"/>
      <c r="BJ2" s="256"/>
      <c r="BK2" s="256"/>
      <c r="BL2" s="29"/>
      <c r="BM2" s="29"/>
      <c r="BN2" s="29"/>
      <c r="BO2" s="29"/>
      <c r="BP2" s="29"/>
      <c r="BQ2" s="29"/>
      <c r="BR2" s="29"/>
      <c r="BS2" s="29"/>
      <c r="BT2" s="29"/>
      <c r="BU2" s="29"/>
      <c r="BV2" s="29"/>
      <c r="BW2" s="29"/>
      <c r="BX2" s="29"/>
      <c r="BY2" s="29"/>
      <c r="BZ2" s="29"/>
      <c r="CA2" s="29"/>
      <c r="CB2" s="29"/>
      <c r="CC2" s="29"/>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row>
    <row r="3" spans="1:111" s="2" customFormat="1" ht="65.099999999999994" customHeight="1" x14ac:dyDescent="0.5">
      <c r="A3" s="43"/>
      <c r="B3" s="558"/>
      <c r="C3" s="559"/>
      <c r="D3" s="651" t="str">
        <f>IF(D2='Dash Board'!E5,'Dash Board'!E6,"Not Applicable")</f>
        <v>Not Applicable</v>
      </c>
      <c r="E3" s="559"/>
      <c r="F3" s="375"/>
      <c r="G3" s="375"/>
      <c r="H3" s="375"/>
      <c r="I3" s="375"/>
      <c r="J3" s="375"/>
      <c r="K3" s="375"/>
      <c r="L3" s="406"/>
      <c r="M3" s="42"/>
      <c r="N3" s="43"/>
      <c r="O3" s="43"/>
      <c r="P3" s="43"/>
      <c r="Q3" s="43"/>
      <c r="R3" s="43"/>
      <c r="S3" s="43"/>
      <c r="T3" s="407"/>
      <c r="U3" s="372">
        <f>IF($AG$6&lt;=$AM$6,1,0)</f>
        <v>1</v>
      </c>
      <c r="V3" s="372">
        <f>IF($AG$7&lt;=$AM$3,1,0)</f>
        <v>1</v>
      </c>
      <c r="W3" s="372">
        <f>IF($AG$8=$AM$4,3,0)</f>
        <v>0</v>
      </c>
      <c r="X3" s="372">
        <f>(MAX(U3:V3)+W3)</f>
        <v>1</v>
      </c>
      <c r="Y3" s="372" t="str">
        <f>IF(X3=0,3," ")</f>
        <v xml:space="preserve"> </v>
      </c>
      <c r="Z3" s="372">
        <f>IF(X3=1,2," ")</f>
        <v>2</v>
      </c>
      <c r="AA3" s="372" t="str">
        <f>IF(X3=3,1," ")</f>
        <v xml:space="preserve"> </v>
      </c>
      <c r="AB3" s="372" t="str">
        <f>IF(X3=4,0," ")</f>
        <v xml:space="preserve"> </v>
      </c>
      <c r="AC3" s="417">
        <f>MAX(Y3:AB3)</f>
        <v>2</v>
      </c>
      <c r="AD3" s="646" t="s">
        <v>164</v>
      </c>
      <c r="AE3" s="646" t="s">
        <v>167</v>
      </c>
      <c r="AF3" s="646" t="s">
        <v>166</v>
      </c>
      <c r="AG3" s="646" t="s">
        <v>165</v>
      </c>
      <c r="AH3" s="375"/>
      <c r="AI3" s="43"/>
      <c r="AJ3" s="644" t="s">
        <v>198</v>
      </c>
      <c r="AK3" s="43"/>
      <c r="AL3" s="256"/>
      <c r="AM3" s="522" t="s">
        <v>5</v>
      </c>
      <c r="AN3" s="522" t="s">
        <v>6</v>
      </c>
      <c r="AO3" s="29"/>
      <c r="AP3" s="29"/>
      <c r="AQ3" s="29"/>
      <c r="AR3" s="359"/>
      <c r="AS3" s="256"/>
      <c r="AT3" s="256"/>
      <c r="AU3" s="256"/>
      <c r="AV3" s="358" t="s">
        <v>153</v>
      </c>
      <c r="AW3" s="358" t="s">
        <v>158</v>
      </c>
      <c r="AX3" s="358" t="s">
        <v>159</v>
      </c>
      <c r="AY3" s="358" t="s">
        <v>160</v>
      </c>
      <c r="AZ3" s="29"/>
      <c r="BA3" s="256"/>
      <c r="BB3" s="256"/>
      <c r="BC3" s="256"/>
      <c r="BD3" s="256"/>
      <c r="BE3" s="256"/>
      <c r="BF3" s="256"/>
      <c r="BG3" s="256"/>
      <c r="BH3" s="256"/>
      <c r="BI3" s="256"/>
      <c r="BJ3" s="256"/>
      <c r="BK3" s="256"/>
      <c r="BL3" s="29"/>
      <c r="BM3" s="29"/>
      <c r="BN3" s="29"/>
      <c r="BO3" s="29"/>
      <c r="BP3" s="29"/>
      <c r="BQ3" s="29"/>
      <c r="BR3" s="29"/>
      <c r="BS3" s="29"/>
      <c r="BT3" s="29"/>
      <c r="BU3" s="29"/>
      <c r="BV3" s="29"/>
      <c r="BW3" s="29"/>
      <c r="BX3" s="29"/>
      <c r="BY3" s="29"/>
      <c r="BZ3" s="29"/>
      <c r="CA3" s="29"/>
      <c r="CB3" s="29"/>
      <c r="CC3" s="29"/>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row>
    <row r="4" spans="1:111" s="17" customFormat="1" ht="39.950000000000003" customHeight="1" x14ac:dyDescent="0.5">
      <c r="A4" s="46"/>
      <c r="B4" s="389"/>
      <c r="C4" s="794"/>
      <c r="D4" s="794"/>
      <c r="E4" s="794" t="s">
        <v>116</v>
      </c>
      <c r="F4" s="794"/>
      <c r="G4" s="794"/>
      <c r="H4" s="794"/>
      <c r="I4" s="794"/>
      <c r="J4" s="794"/>
      <c r="K4" s="794"/>
      <c r="L4" s="896"/>
      <c r="M4" s="44"/>
      <c r="N4" s="43"/>
      <c r="O4" s="43"/>
      <c r="P4" s="43"/>
      <c r="Q4" s="43"/>
      <c r="R4" s="43"/>
      <c r="S4" s="43"/>
      <c r="T4" s="411"/>
      <c r="U4" s="404"/>
      <c r="V4" s="75" t="s">
        <v>130</v>
      </c>
      <c r="W4" s="81" t="s">
        <v>157</v>
      </c>
      <c r="X4" s="84" t="s">
        <v>8</v>
      </c>
      <c r="Y4" s="84" t="s">
        <v>8</v>
      </c>
      <c r="Z4" s="84" t="s">
        <v>8</v>
      </c>
      <c r="AA4" s="87" t="s">
        <v>49</v>
      </c>
      <c r="AB4" s="87" t="s">
        <v>49</v>
      </c>
      <c r="AC4" s="430"/>
      <c r="AD4" s="897" t="s">
        <v>351</v>
      </c>
      <c r="AE4" s="897" t="s">
        <v>349</v>
      </c>
      <c r="AF4" s="897" t="s">
        <v>350</v>
      </c>
      <c r="AG4" s="897" t="s">
        <v>163</v>
      </c>
      <c r="AH4" s="569"/>
      <c r="AI4" s="46"/>
      <c r="AJ4" s="374"/>
      <c r="AK4" s="46"/>
      <c r="AL4" s="257"/>
      <c r="AM4" s="518">
        <v>1</v>
      </c>
      <c r="AN4" s="518">
        <v>2</v>
      </c>
      <c r="AO4" s="518">
        <v>3</v>
      </c>
      <c r="AP4" s="518">
        <v>4</v>
      </c>
      <c r="AQ4" s="518"/>
      <c r="AR4" s="359"/>
      <c r="AS4" s="257"/>
      <c r="AT4" s="257"/>
      <c r="AU4" s="257"/>
      <c r="AV4" s="360"/>
      <c r="AW4" s="360"/>
      <c r="AX4" s="360"/>
      <c r="AY4" s="360"/>
      <c r="AZ4" s="360"/>
      <c r="BA4" s="257"/>
      <c r="BB4" s="257"/>
      <c r="BC4" s="257"/>
      <c r="BD4" s="257"/>
      <c r="BE4" s="257"/>
      <c r="BF4" s="257"/>
      <c r="BG4" s="257"/>
      <c r="BH4" s="257"/>
      <c r="BI4" s="257"/>
      <c r="BJ4" s="257"/>
      <c r="BK4" s="29"/>
      <c r="BL4" s="509"/>
      <c r="BM4" s="509"/>
      <c r="BN4" s="509"/>
      <c r="BO4" s="29"/>
      <c r="BP4" s="579">
        <v>3</v>
      </c>
      <c r="BQ4" s="580">
        <v>2</v>
      </c>
      <c r="BR4" s="581">
        <v>1</v>
      </c>
      <c r="BS4" s="582">
        <v>0</v>
      </c>
      <c r="BT4" s="29"/>
      <c r="BU4" s="29"/>
      <c r="BV4" s="29"/>
      <c r="BW4" s="517">
        <v>0</v>
      </c>
      <c r="BX4" s="517">
        <v>1</v>
      </c>
      <c r="BY4" s="517">
        <v>2</v>
      </c>
      <c r="BZ4" s="517">
        <v>3</v>
      </c>
      <c r="CA4" s="517">
        <v>4</v>
      </c>
      <c r="CB4" s="517">
        <v>5</v>
      </c>
      <c r="CC4" s="517">
        <v>6</v>
      </c>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row>
    <row r="5" spans="1:111" s="17" customFormat="1" ht="129.94999999999999"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",LOOKUP(K5,$B$86:$B$92,$H$86:$H$92))</f>
        <v>I</v>
      </c>
      <c r="O5" s="47" t="s">
        <v>57</v>
      </c>
      <c r="P5" s="47" t="s">
        <v>56</v>
      </c>
      <c r="Q5" s="47" t="s">
        <v>154</v>
      </c>
      <c r="R5" s="380" t="s">
        <v>313</v>
      </c>
      <c r="S5" s="380"/>
      <c r="T5" s="414"/>
      <c r="U5" s="376" t="s">
        <v>313</v>
      </c>
      <c r="V5" s="354">
        <v>0</v>
      </c>
      <c r="W5" s="354">
        <v>1</v>
      </c>
      <c r="X5" s="354">
        <v>2</v>
      </c>
      <c r="Y5" s="354">
        <v>3</v>
      </c>
      <c r="Z5" s="354">
        <v>4</v>
      </c>
      <c r="AA5" s="354">
        <v>5</v>
      </c>
      <c r="AB5" s="354">
        <v>6</v>
      </c>
      <c r="AC5" s="593" t="s">
        <v>41</v>
      </c>
      <c r="AD5" s="897"/>
      <c r="AE5" s="897"/>
      <c r="AF5" s="897"/>
      <c r="AG5" s="897"/>
      <c r="AH5" s="899" t="s">
        <v>319</v>
      </c>
      <c r="AI5" s="46"/>
      <c r="AJ5" s="649" t="s">
        <v>145</v>
      </c>
      <c r="AK5" s="46"/>
      <c r="AL5" s="257"/>
      <c r="AM5" s="509">
        <f>IF(AD9=$AM$3,AM4," ")</f>
        <v>1</v>
      </c>
      <c r="AN5" s="509">
        <f>IF(AE9=$AM$3,AN4," ")</f>
        <v>2</v>
      </c>
      <c r="AO5" s="509">
        <f>IF(AF9=$AM$3,AO4," ")</f>
        <v>3</v>
      </c>
      <c r="AP5" s="509" t="str">
        <f>IF(AG9=$AM$3,AP4," ")</f>
        <v xml:space="preserve"> </v>
      </c>
      <c r="AQ5" s="509">
        <f>MIN(AM5:AP5)</f>
        <v>1</v>
      </c>
      <c r="AR5" s="578" t="str">
        <f>LOOKUP(AQ5,AV2:AY2,AV3:AY3)</f>
        <v>I</v>
      </c>
      <c r="AS5" s="257"/>
      <c r="AT5" s="257"/>
      <c r="AU5" s="257"/>
      <c r="AV5" s="356"/>
      <c r="AW5" s="257"/>
      <c r="AX5" s="257"/>
      <c r="AY5" s="257"/>
      <c r="AZ5" s="257"/>
      <c r="BA5" s="257"/>
      <c r="BB5" s="257"/>
      <c r="BC5" s="257"/>
      <c r="BD5" s="257"/>
      <c r="BE5" s="583">
        <v>1</v>
      </c>
      <c r="BF5" s="583">
        <v>2</v>
      </c>
      <c r="BG5" s="583">
        <v>3</v>
      </c>
      <c r="BH5" s="583">
        <v>4</v>
      </c>
      <c r="BI5" s="257"/>
      <c r="BJ5" s="257"/>
      <c r="BK5" s="29"/>
      <c r="BL5" s="380" t="s">
        <v>313</v>
      </c>
      <c r="BM5" s="373" t="s">
        <v>314</v>
      </c>
      <c r="BN5" s="508" t="s">
        <v>335</v>
      </c>
      <c r="BO5" s="257"/>
      <c r="BP5" s="510" t="s">
        <v>336</v>
      </c>
      <c r="BQ5" s="511" t="s">
        <v>337</v>
      </c>
      <c r="BR5" s="512" t="s">
        <v>338</v>
      </c>
      <c r="BS5" s="513" t="s">
        <v>339</v>
      </c>
      <c r="BT5" s="519" t="s">
        <v>340</v>
      </c>
      <c r="BU5" s="519" t="s">
        <v>341</v>
      </c>
      <c r="BV5" s="257"/>
      <c r="BW5" s="75" t="s">
        <v>130</v>
      </c>
      <c r="BX5" s="81" t="s">
        <v>157</v>
      </c>
      <c r="BY5" s="81" t="s">
        <v>157</v>
      </c>
      <c r="BZ5" s="84" t="s">
        <v>8</v>
      </c>
      <c r="CA5" s="84" t="s">
        <v>8</v>
      </c>
      <c r="CB5" s="87" t="s">
        <v>49</v>
      </c>
      <c r="CC5" s="87" t="s">
        <v>49</v>
      </c>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row>
    <row r="6" spans="1:111" ht="24.95" customHeight="1" x14ac:dyDescent="0.25">
      <c r="A6" s="41"/>
      <c r="B6" s="858" t="s">
        <v>124</v>
      </c>
      <c r="C6" s="859"/>
      <c r="D6" s="629" t="s">
        <v>267</v>
      </c>
      <c r="E6" s="48"/>
      <c r="F6" s="48"/>
      <c r="G6" s="90"/>
      <c r="H6" s="49" t="b">
        <f>IF(E6=" "," ",IF(E6=$E$86,$B$86,IF(E6=$E$87,$B$87,IF(E6=$E$88,$B$88,IF(E6=$E$89,$B$89)))))</f>
        <v>0</v>
      </c>
      <c r="I6" s="49" t="b">
        <f>IF(F6=" "," ",IF(F6=$F$86,$B$86,IF(F6=$F$87,$B$87,IF(F6=$F$88,$B$88,IF(F6=$F$89,$B$89)))))</f>
        <v>0</v>
      </c>
      <c r="J6" s="49">
        <f>IF(OR(H6=" ",I6=" ")," ",H6+I6)</f>
        <v>0</v>
      </c>
      <c r="K6" s="91"/>
      <c r="L6" s="47" t="str">
        <f>IF(OR(E6=" ",F6=" ")," ",LOOKUP(J6,$B$86:$B$92,$H$86:$H$92))</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59">
        <f>MAX(V6:AB6)</f>
        <v>0</v>
      </c>
      <c r="AD6" s="897"/>
      <c r="AE6" s="897"/>
      <c r="AF6" s="897"/>
      <c r="AG6" s="897"/>
      <c r="AH6" s="900"/>
      <c r="AI6" s="446"/>
      <c r="AJ6" s="650" t="str">
        <f t="shared" ref="AJ6:AJ7" si="2">LOOKUP(AC6,$V$5:$AB$5,$V$4:$AB$4)</f>
        <v>Insignificant</v>
      </c>
      <c r="AK6" s="41"/>
      <c r="AL6" s="257"/>
      <c r="AM6" s="509">
        <f>$AQ$5</f>
        <v>1</v>
      </c>
      <c r="AN6" s="257"/>
      <c r="AO6" s="257"/>
      <c r="AP6" s="257"/>
      <c r="AQ6" s="257"/>
      <c r="AR6" s="257"/>
      <c r="AS6" s="29"/>
      <c r="AT6" s="29"/>
      <c r="AU6" s="29"/>
      <c r="AV6" s="358"/>
      <c r="AW6" s="257"/>
      <c r="AX6" s="257"/>
      <c r="AY6" s="257"/>
      <c r="AZ6" s="257"/>
      <c r="BA6" s="257"/>
      <c r="BB6" s="257"/>
      <c r="BC6" s="257"/>
      <c r="BD6" s="29"/>
      <c r="BE6" s="583">
        <v>3</v>
      </c>
      <c r="BF6" s="583">
        <v>2</v>
      </c>
      <c r="BG6" s="583">
        <v>1</v>
      </c>
      <c r="BH6" s="583">
        <v>0</v>
      </c>
      <c r="BI6" s="29"/>
      <c r="BJ6" s="29"/>
      <c r="BK6" s="509"/>
      <c r="BL6" s="509">
        <f>R6</f>
        <v>0</v>
      </c>
      <c r="BM6" s="509">
        <f>LOOKUP(AM6,BE$5:BH$5,BE$6:BH$6)</f>
        <v>3</v>
      </c>
      <c r="BN6" s="509">
        <f>BL6+BM6</f>
        <v>3</v>
      </c>
      <c r="BO6" s="29"/>
      <c r="BP6" s="518" t="str">
        <f>IF($BL6=BP$4,BP$4," ")</f>
        <v xml:space="preserve"> </v>
      </c>
      <c r="BQ6" s="518" t="str">
        <f t="shared" ref="BQ6:BS9" si="3">IF($BL6=BQ$4,BQ$4," ")</f>
        <v xml:space="preserve"> </v>
      </c>
      <c r="BR6" s="518" t="str">
        <f t="shared" si="3"/>
        <v xml:space="preserve"> </v>
      </c>
      <c r="BS6" s="518">
        <f t="shared" si="3"/>
        <v>0</v>
      </c>
      <c r="BT6" s="520">
        <f>MAX(BP6:BS6)</f>
        <v>0</v>
      </c>
      <c r="BU6" s="520">
        <f>IF(BT6&lt;3,BT6,BN6)</f>
        <v>0</v>
      </c>
      <c r="BV6" s="29"/>
      <c r="BW6" s="518">
        <f t="shared" ref="BW6:CC8" si="4">IF($BU6=BW$11,BW$11," ")</f>
        <v>0</v>
      </c>
      <c r="BX6" s="518" t="str">
        <f t="shared" si="4"/>
        <v xml:space="preserve"> </v>
      </c>
      <c r="BY6" s="518" t="str">
        <f t="shared" si="4"/>
        <v xml:space="preserve"> </v>
      </c>
      <c r="BZ6" s="518" t="str">
        <f t="shared" si="4"/>
        <v xml:space="preserve"> </v>
      </c>
      <c r="CA6" s="518" t="str">
        <f t="shared" si="4"/>
        <v xml:space="preserve"> </v>
      </c>
      <c r="CB6" s="518" t="str">
        <f t="shared" si="4"/>
        <v xml:space="preserve"> </v>
      </c>
      <c r="CC6" s="518" t="str">
        <f t="shared" si="4"/>
        <v xml:space="preserve"> </v>
      </c>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row>
    <row r="7" spans="1:111" ht="24.95" customHeight="1" x14ac:dyDescent="0.5">
      <c r="A7" s="41"/>
      <c r="B7" s="858"/>
      <c r="C7" s="859"/>
      <c r="D7" s="630" t="s">
        <v>128</v>
      </c>
      <c r="E7" s="48"/>
      <c r="F7" s="48"/>
      <c r="G7" s="90"/>
      <c r="H7" s="49" t="b">
        <f>IF(E7=" "," ",IF(E7=$E$86,$B$86,IF(E7=$E$87,$B$87,IF(E7=$E$88,$B$88,IF(E7=$E$89,$B$89)))))</f>
        <v>0</v>
      </c>
      <c r="I7" s="49" t="b">
        <f>IF(F7=" "," ",IF(F7=$F$86,$B$86,IF(F7=$F$87,$B$87,IF(F7=$F$88,$B$88,IF(F7=$F$89,$B$89)))))</f>
        <v>0</v>
      </c>
      <c r="J7" s="49">
        <f>IF(OR(H7=" ",I7=" ")," ",H7+I7)</f>
        <v>0</v>
      </c>
      <c r="K7" s="91"/>
      <c r="L7" s="47" t="str">
        <f>IF(OR(E7=" ",F7=" ")," ",LOOKUP(J7,$B$86:$B$92,$H$86:$H$92))</f>
        <v>I</v>
      </c>
      <c r="M7" s="90"/>
      <c r="N7" s="378">
        <f>IF($L7=N$5,0," ")</f>
        <v>0</v>
      </c>
      <c r="O7" s="378" t="str">
        <f>IF($L7=O$5,1," ")</f>
        <v xml:space="preserve"> </v>
      </c>
      <c r="P7" s="378" t="str">
        <f>IF($L7=P$5,2," ")</f>
        <v xml:space="preserve"> </v>
      </c>
      <c r="Q7" s="379" t="str">
        <f>IF($L7=Q$5,3," ")</f>
        <v xml:space="preserve"> </v>
      </c>
      <c r="R7" s="378">
        <f t="shared" ref="R7:R8" si="5">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59">
        <f t="shared" ref="AC7:AC9" si="6">MAX(V7:AB7)</f>
        <v>0</v>
      </c>
      <c r="AD7" s="897"/>
      <c r="AE7" s="897"/>
      <c r="AF7" s="897"/>
      <c r="AG7" s="897"/>
      <c r="AH7" s="901"/>
      <c r="AI7" s="446"/>
      <c r="AJ7" s="650" t="str">
        <f t="shared" si="2"/>
        <v>Insignificant</v>
      </c>
      <c r="AK7" s="41"/>
      <c r="AL7" s="257"/>
      <c r="AM7" s="509">
        <f>$AQ$5</f>
        <v>1</v>
      </c>
      <c r="AN7" s="257"/>
      <c r="AO7" s="257"/>
      <c r="AP7" s="257"/>
      <c r="AQ7" s="257"/>
      <c r="AR7" s="257"/>
      <c r="AS7" s="359"/>
      <c r="AT7" s="359"/>
      <c r="AU7" s="359"/>
      <c r="AV7" s="360"/>
      <c r="AW7" s="257"/>
      <c r="AX7" s="257"/>
      <c r="AY7" s="257"/>
      <c r="AZ7" s="257"/>
      <c r="BA7" s="257"/>
      <c r="BB7" s="257"/>
      <c r="BC7" s="257"/>
      <c r="BD7" s="29"/>
      <c r="BE7" s="584"/>
      <c r="BF7" s="584"/>
      <c r="BG7" s="584"/>
      <c r="BH7" s="584"/>
      <c r="BI7" s="29"/>
      <c r="BJ7" s="29"/>
      <c r="BK7" s="509"/>
      <c r="BL7" s="509">
        <f t="shared" ref="BL7:BL8" si="7">R7</f>
        <v>0</v>
      </c>
      <c r="BM7" s="509">
        <f t="shared" ref="BM7:BM9" si="8">LOOKUP(AM7,BE$5:BH$5,BE$6:BH$6)</f>
        <v>3</v>
      </c>
      <c r="BN7" s="509">
        <f t="shared" ref="BN7:BN8" si="9">BL7+BM7</f>
        <v>3</v>
      </c>
      <c r="BO7" s="29"/>
      <c r="BP7" s="518" t="str">
        <f t="shared" ref="BP7:BP9" si="10">IF($BL7=BP$4,BP$4," ")</f>
        <v xml:space="preserve"> </v>
      </c>
      <c r="BQ7" s="518" t="str">
        <f t="shared" si="3"/>
        <v xml:space="preserve"> </v>
      </c>
      <c r="BR7" s="518" t="str">
        <f t="shared" si="3"/>
        <v xml:space="preserve"> </v>
      </c>
      <c r="BS7" s="518">
        <f t="shared" si="3"/>
        <v>0</v>
      </c>
      <c r="BT7" s="520">
        <f t="shared" ref="BT7:BT8" si="11">MAX(BP7:BS7)</f>
        <v>0</v>
      </c>
      <c r="BU7" s="520">
        <f t="shared" ref="BU7:BU8" si="12">IF(BT7&lt;3,BT7,BN7)</f>
        <v>0</v>
      </c>
      <c r="BV7" s="29"/>
      <c r="BW7" s="518">
        <f t="shared" si="4"/>
        <v>0</v>
      </c>
      <c r="BX7" s="518" t="str">
        <f t="shared" si="4"/>
        <v xml:space="preserve"> </v>
      </c>
      <c r="BY7" s="518" t="str">
        <f t="shared" si="4"/>
        <v xml:space="preserve"> </v>
      </c>
      <c r="BZ7" s="518" t="str">
        <f t="shared" si="4"/>
        <v xml:space="preserve"> </v>
      </c>
      <c r="CA7" s="518" t="str">
        <f t="shared" si="4"/>
        <v xml:space="preserve"> </v>
      </c>
      <c r="CB7" s="518" t="str">
        <f t="shared" si="4"/>
        <v xml:space="preserve"> </v>
      </c>
      <c r="CC7" s="518" t="str">
        <f t="shared" si="4"/>
        <v xml:space="preserve"> </v>
      </c>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row>
    <row r="8" spans="1:111" ht="24.95" customHeight="1" thickBot="1" x14ac:dyDescent="0.55000000000000004">
      <c r="A8" s="41"/>
      <c r="B8" s="858"/>
      <c r="C8" s="859"/>
      <c r="D8" s="630" t="s">
        <v>131</v>
      </c>
      <c r="E8" s="48"/>
      <c r="F8" s="48"/>
      <c r="G8" s="90"/>
      <c r="H8" s="49" t="b">
        <f>IF(E8=" "," ",IF(E8=$E$86,$B$86,IF(E8=$E$87,$B$87,IF(E8=$E$88,$B$88,IF(E8=$E$89,$B$89)))))</f>
        <v>0</v>
      </c>
      <c r="I8" s="49" t="b">
        <f>IF(F8=" "," ",IF(F8=$F$86,$B$86,IF(F8=$F$87,$B$87,IF(F8=$F$88,$B$88,IF(F8=$F$89,$B$89)))))</f>
        <v>0</v>
      </c>
      <c r="J8" s="49">
        <f>IF(OR(H8=" ",I8=" ")," ",H8+I8)</f>
        <v>0</v>
      </c>
      <c r="K8" s="91"/>
      <c r="L8" s="47" t="str">
        <f>IF(OR(E8=" ",F8=" ")," ",LOOKUP(J8,$B$86:$B$92,$H$86:$H$92))</f>
        <v>I</v>
      </c>
      <c r="M8" s="90"/>
      <c r="N8" s="378">
        <f>IF($L8=N$5,0," ")</f>
        <v>0</v>
      </c>
      <c r="O8" s="378" t="str">
        <f>IF($L8=O$5,1," ")</f>
        <v xml:space="preserve"> </v>
      </c>
      <c r="P8" s="378" t="str">
        <f>IF($L8=P$5,2," ")</f>
        <v xml:space="preserve"> </v>
      </c>
      <c r="Q8" s="379" t="str">
        <f>IF($L8=Q$5,3," ")</f>
        <v xml:space="preserve"> </v>
      </c>
      <c r="R8" s="378">
        <f t="shared" si="5"/>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59">
        <f t="shared" si="6"/>
        <v>0</v>
      </c>
      <c r="AD8" s="898"/>
      <c r="AE8" s="898"/>
      <c r="AF8" s="898"/>
      <c r="AG8" s="898"/>
      <c r="AH8" s="904" t="str">
        <f>AR5</f>
        <v>I</v>
      </c>
      <c r="AI8" s="446"/>
      <c r="AJ8" s="650" t="str">
        <f>LOOKUP(AC8,$V$5:$AB$5,$V$4:$AB$4)</f>
        <v>Insignificant</v>
      </c>
      <c r="AK8" s="41"/>
      <c r="AL8" s="257"/>
      <c r="AM8" s="509">
        <f>$AQ$5</f>
        <v>1</v>
      </c>
      <c r="AN8" s="257"/>
      <c r="AO8" s="257"/>
      <c r="AP8" s="257"/>
      <c r="AQ8" s="257"/>
      <c r="AR8" s="257"/>
      <c r="AS8" s="359"/>
      <c r="AT8" s="359"/>
      <c r="AU8" s="359"/>
      <c r="AV8" s="360"/>
      <c r="AW8" s="360"/>
      <c r="AX8" s="360"/>
      <c r="AY8" s="360"/>
      <c r="AZ8" s="360"/>
      <c r="BA8" s="257"/>
      <c r="BB8" s="257"/>
      <c r="BC8" s="257"/>
      <c r="BD8" s="358" t="s">
        <v>153</v>
      </c>
      <c r="BE8" s="358" t="s">
        <v>158</v>
      </c>
      <c r="BF8" s="358" t="s">
        <v>159</v>
      </c>
      <c r="BG8" s="358" t="s">
        <v>160</v>
      </c>
      <c r="BH8" s="815" t="s">
        <v>314</v>
      </c>
      <c r="BI8" s="29"/>
      <c r="BJ8" s="29"/>
      <c r="BK8" s="509"/>
      <c r="BL8" s="509">
        <f t="shared" si="7"/>
        <v>0</v>
      </c>
      <c r="BM8" s="509">
        <f t="shared" si="8"/>
        <v>3</v>
      </c>
      <c r="BN8" s="509">
        <f t="shared" si="9"/>
        <v>3</v>
      </c>
      <c r="BO8" s="29"/>
      <c r="BP8" s="518" t="str">
        <f t="shared" si="10"/>
        <v xml:space="preserve"> </v>
      </c>
      <c r="BQ8" s="518" t="str">
        <f t="shared" si="3"/>
        <v xml:space="preserve"> </v>
      </c>
      <c r="BR8" s="518" t="str">
        <f t="shared" si="3"/>
        <v xml:space="preserve"> </v>
      </c>
      <c r="BS8" s="518">
        <f t="shared" si="3"/>
        <v>0</v>
      </c>
      <c r="BT8" s="520">
        <f t="shared" si="11"/>
        <v>0</v>
      </c>
      <c r="BU8" s="520">
        <f t="shared" si="12"/>
        <v>0</v>
      </c>
      <c r="BV8" s="29"/>
      <c r="BW8" s="518">
        <f t="shared" si="4"/>
        <v>0</v>
      </c>
      <c r="BX8" s="518" t="str">
        <f t="shared" si="4"/>
        <v xml:space="preserve"> </v>
      </c>
      <c r="BY8" s="518" t="str">
        <f t="shared" si="4"/>
        <v xml:space="preserve"> </v>
      </c>
      <c r="BZ8" s="518" t="str">
        <f t="shared" si="4"/>
        <v xml:space="preserve"> </v>
      </c>
      <c r="CA8" s="518" t="str">
        <f t="shared" si="4"/>
        <v xml:space="preserve"> </v>
      </c>
      <c r="CB8" s="518" t="str">
        <f t="shared" si="4"/>
        <v xml:space="preserve"> </v>
      </c>
      <c r="CC8" s="518" t="str">
        <f t="shared" si="4"/>
        <v xml:space="preserve"> </v>
      </c>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row>
    <row r="9" spans="1:111" ht="24.95" customHeight="1" thickBot="1" x14ac:dyDescent="0.55000000000000004">
      <c r="A9" s="41"/>
      <c r="B9" s="860"/>
      <c r="C9" s="861"/>
      <c r="D9" s="654" t="s">
        <v>312</v>
      </c>
      <c r="E9" s="655"/>
      <c r="F9" s="655"/>
      <c r="G9" s="462"/>
      <c r="H9" s="463"/>
      <c r="I9" s="463"/>
      <c r="J9" s="463">
        <f>MAX(J6:J8)</f>
        <v>0</v>
      </c>
      <c r="K9" s="464"/>
      <c r="L9" s="465" t="str">
        <f>IF(OR(E9=" ",F9=" ")," ",LOOKUP(J9,$B$86:$B$92,$H$86:$H$92))</f>
        <v>I</v>
      </c>
      <c r="M9" s="462"/>
      <c r="N9" s="464"/>
      <c r="O9" s="464"/>
      <c r="P9" s="464"/>
      <c r="Q9" s="464"/>
      <c r="R9" s="466">
        <f>MAX(R6:R8)</f>
        <v>0</v>
      </c>
      <c r="S9" s="467" t="str">
        <f>LOOKUP(J9,$B$86:$B$92,$D$86:$D$92)</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6"/>
        <v>0</v>
      </c>
      <c r="AD9" s="647" t="s">
        <v>5</v>
      </c>
      <c r="AE9" s="648" t="s">
        <v>5</v>
      </c>
      <c r="AF9" s="648" t="s">
        <v>5</v>
      </c>
      <c r="AG9" s="648" t="s">
        <v>6</v>
      </c>
      <c r="AH9" s="905"/>
      <c r="AI9" s="475"/>
      <c r="AJ9" s="650" t="str">
        <f>LOOKUP(AC9,$V$5:$AB$5,$V$4:$AB$4)</f>
        <v>Insignificant</v>
      </c>
      <c r="AK9" s="41"/>
      <c r="AL9" s="257"/>
      <c r="AM9" s="509">
        <f>$AQ$5</f>
        <v>1</v>
      </c>
      <c r="AN9" s="257"/>
      <c r="AO9" s="257"/>
      <c r="AP9" s="257"/>
      <c r="AQ9" s="257"/>
      <c r="AR9" s="257"/>
      <c r="AS9" s="359"/>
      <c r="AT9" s="359"/>
      <c r="AU9" s="359"/>
      <c r="AV9" s="361" t="s">
        <v>343</v>
      </c>
      <c r="AW9" s="362" t="s">
        <v>302</v>
      </c>
      <c r="AX9" s="362" t="s">
        <v>303</v>
      </c>
      <c r="AY9" s="362" t="s">
        <v>304</v>
      </c>
      <c r="AZ9" s="29"/>
      <c r="BA9" s="257"/>
      <c r="BB9" s="257"/>
      <c r="BC9" s="257"/>
      <c r="BD9" s="360">
        <v>3</v>
      </c>
      <c r="BE9" s="360">
        <v>2</v>
      </c>
      <c r="BF9" s="360">
        <v>1</v>
      </c>
      <c r="BG9" s="360">
        <v>0</v>
      </c>
      <c r="BH9" s="815"/>
      <c r="BI9" s="29"/>
      <c r="BJ9" s="29"/>
      <c r="BK9" s="509"/>
      <c r="BL9" s="509">
        <f>R9</f>
        <v>0</v>
      </c>
      <c r="BM9" s="509">
        <f t="shared" si="8"/>
        <v>3</v>
      </c>
      <c r="BN9" s="509">
        <f>U9</f>
        <v>0</v>
      </c>
      <c r="BO9" s="29"/>
      <c r="BP9" s="518" t="str">
        <f t="shared" si="10"/>
        <v xml:space="preserve"> </v>
      </c>
      <c r="BQ9" s="518" t="str">
        <f t="shared" si="3"/>
        <v xml:space="preserve"> </v>
      </c>
      <c r="BR9" s="518" t="str">
        <f t="shared" si="3"/>
        <v xml:space="preserve"> </v>
      </c>
      <c r="BS9" s="518">
        <f t="shared" si="3"/>
        <v>0</v>
      </c>
      <c r="BT9" s="29"/>
      <c r="BU9" s="527">
        <f>MAX(BU6:BU8)</f>
        <v>0</v>
      </c>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row>
    <row r="10" spans="1:111" s="28" customFormat="1" ht="10.15" customHeight="1" thickTop="1" x14ac:dyDescent="0.25">
      <c r="A10" s="41"/>
      <c r="B10" s="843" t="s">
        <v>321</v>
      </c>
      <c r="C10" s="843"/>
      <c r="D10" s="844"/>
      <c r="E10" s="848" t="s">
        <v>117</v>
      </c>
      <c r="F10" s="848" t="s">
        <v>118</v>
      </c>
      <c r="G10" s="44"/>
      <c r="H10" s="424"/>
      <c r="I10" s="424"/>
      <c r="J10" s="424"/>
      <c r="K10" s="43"/>
      <c r="L10" s="424"/>
      <c r="M10" s="43"/>
      <c r="N10" s="424"/>
      <c r="O10" s="424"/>
      <c r="P10" s="424"/>
      <c r="Q10" s="424"/>
      <c r="R10" s="424"/>
      <c r="S10" s="424"/>
      <c r="T10" s="424"/>
      <c r="U10" s="424"/>
      <c r="V10" s="424"/>
      <c r="W10" s="424"/>
      <c r="X10" s="424"/>
      <c r="Y10" s="424"/>
      <c r="Z10" s="424"/>
      <c r="AA10" s="424"/>
      <c r="AB10" s="424"/>
      <c r="AC10" s="424"/>
      <c r="AD10" s="585"/>
      <c r="AE10" s="585"/>
      <c r="AF10" s="585"/>
      <c r="AG10" s="585"/>
      <c r="AH10" s="813" t="s">
        <v>325</v>
      </c>
      <c r="AI10" s="41"/>
      <c r="AJ10" s="424"/>
      <c r="AK10" s="41"/>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row>
    <row r="11" spans="1:111" s="28" customFormat="1" ht="10.15"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591"/>
      <c r="AE11" s="585"/>
      <c r="AF11" s="585"/>
      <c r="AG11" s="585"/>
      <c r="AH11" s="895"/>
      <c r="AI11" s="41"/>
      <c r="AJ11" s="843" t="s">
        <v>145</v>
      </c>
      <c r="AK11" s="41"/>
      <c r="AL11" s="29"/>
      <c r="AM11" s="29"/>
      <c r="AN11" s="29"/>
      <c r="AO11" s="29"/>
      <c r="AP11" s="29"/>
      <c r="AQ11" s="29"/>
      <c r="AR11" s="29"/>
      <c r="AS11" s="522"/>
      <c r="AT11" s="522"/>
      <c r="AU11" s="29"/>
      <c r="AV11" s="29"/>
      <c r="AW11" s="29"/>
      <c r="AX11" s="29"/>
      <c r="AY11" s="29"/>
      <c r="AZ11" s="29"/>
      <c r="BA11" s="29"/>
      <c r="BB11" s="29"/>
      <c r="BC11" s="29"/>
      <c r="BD11" s="29"/>
      <c r="BE11" s="29"/>
      <c r="BF11" s="29"/>
      <c r="BG11" s="29"/>
      <c r="BH11" s="29"/>
      <c r="BI11" s="29"/>
      <c r="BJ11" s="29"/>
      <c r="BK11" s="29"/>
      <c r="BL11" s="29"/>
      <c r="BM11" s="29"/>
      <c r="BN11" s="29"/>
      <c r="BO11" s="29"/>
      <c r="BP11" s="514">
        <v>3</v>
      </c>
      <c r="BQ11" s="515">
        <v>2</v>
      </c>
      <c r="BR11" s="516">
        <v>1</v>
      </c>
      <c r="BS11" s="517">
        <v>0</v>
      </c>
      <c r="BT11" s="29"/>
      <c r="BU11" s="29"/>
      <c r="BV11" s="29"/>
      <c r="BW11" s="517">
        <v>0</v>
      </c>
      <c r="BX11" s="517">
        <v>1</v>
      </c>
      <c r="BY11" s="517">
        <v>2</v>
      </c>
      <c r="BZ11" s="517">
        <v>3</v>
      </c>
      <c r="CA11" s="517">
        <v>4</v>
      </c>
      <c r="CB11" s="517">
        <v>5</v>
      </c>
      <c r="CC11" s="517">
        <v>6</v>
      </c>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row>
    <row r="12" spans="1:111" s="17" customFormat="1" ht="135" customHeight="1" x14ac:dyDescent="0.25">
      <c r="A12" s="46"/>
      <c r="B12" s="845"/>
      <c r="C12" s="845"/>
      <c r="D12" s="846"/>
      <c r="E12" s="849"/>
      <c r="F12" s="849"/>
      <c r="G12" s="44"/>
      <c r="H12" s="418" t="s">
        <v>121</v>
      </c>
      <c r="I12" s="418" t="s">
        <v>122</v>
      </c>
      <c r="J12" s="418" t="s">
        <v>123</v>
      </c>
      <c r="K12" s="43"/>
      <c r="L12" s="876"/>
      <c r="M12" s="44"/>
      <c r="N12" s="423" t="str">
        <f>IF(OR(F10=" ",G12=" ")," ",LOOKUP(K12,$B$86:$B$92,$H$86:$H$92))</f>
        <v>I</v>
      </c>
      <c r="O12" s="423" t="s">
        <v>57</v>
      </c>
      <c r="P12" s="423" t="s">
        <v>56</v>
      </c>
      <c r="Q12" s="423" t="s">
        <v>154</v>
      </c>
      <c r="R12" s="380" t="s">
        <v>313</v>
      </c>
      <c r="S12" s="380"/>
      <c r="T12" s="420"/>
      <c r="U12" s="380" t="s">
        <v>313</v>
      </c>
      <c r="V12" s="424"/>
      <c r="W12" s="424"/>
      <c r="X12" s="373" t="s">
        <v>181</v>
      </c>
      <c r="Y12" s="80" t="s">
        <v>153</v>
      </c>
      <c r="Z12" s="80" t="s">
        <v>158</v>
      </c>
      <c r="AA12" s="80" t="s">
        <v>159</v>
      </c>
      <c r="AB12" s="80" t="s">
        <v>160</v>
      </c>
      <c r="AC12" s="590" t="s">
        <v>334</v>
      </c>
      <c r="AD12" s="592"/>
      <c r="AE12" s="586"/>
      <c r="AF12" s="586"/>
      <c r="AG12" s="586"/>
      <c r="AH12" s="895"/>
      <c r="AI12" s="46"/>
      <c r="AJ12" s="845"/>
      <c r="AK12" s="46"/>
      <c r="AL12" s="257"/>
      <c r="AM12" s="257"/>
      <c r="AN12" s="257"/>
      <c r="AO12" s="257"/>
      <c r="AP12" s="257"/>
      <c r="AQ12" s="363"/>
      <c r="AR12" s="363"/>
      <c r="AS12" s="363"/>
      <c r="AT12" s="363"/>
      <c r="AU12" s="363"/>
      <c r="AV12" s="363"/>
      <c r="AW12" s="363"/>
      <c r="AX12" s="363"/>
      <c r="AY12" s="363"/>
      <c r="AZ12" s="363"/>
      <c r="BA12" s="363"/>
      <c r="BB12" s="363"/>
      <c r="BC12" s="363"/>
      <c r="BD12" s="363"/>
      <c r="BE12" s="257"/>
      <c r="BF12" s="257"/>
      <c r="BG12" s="257"/>
      <c r="BH12" s="257"/>
      <c r="BI12" s="257"/>
      <c r="BJ12" s="257"/>
      <c r="BK12" s="508"/>
      <c r="BL12" s="380" t="s">
        <v>313</v>
      </c>
      <c r="BM12" s="373" t="s">
        <v>181</v>
      </c>
      <c r="BN12" s="508" t="s">
        <v>335</v>
      </c>
      <c r="BO12" s="257"/>
      <c r="BP12" s="510" t="s">
        <v>336</v>
      </c>
      <c r="BQ12" s="511" t="s">
        <v>337</v>
      </c>
      <c r="BR12" s="512" t="s">
        <v>338</v>
      </c>
      <c r="BS12" s="513" t="s">
        <v>339</v>
      </c>
      <c r="BT12" s="519" t="s">
        <v>340</v>
      </c>
      <c r="BU12" s="519" t="s">
        <v>341</v>
      </c>
      <c r="BV12" s="257"/>
      <c r="BW12" s="75" t="s">
        <v>130</v>
      </c>
      <c r="BX12" s="81" t="s">
        <v>157</v>
      </c>
      <c r="BY12" s="81" t="s">
        <v>157</v>
      </c>
      <c r="BZ12" s="84" t="s">
        <v>8</v>
      </c>
      <c r="CA12" s="84" t="s">
        <v>8</v>
      </c>
      <c r="CB12" s="87" t="s">
        <v>49</v>
      </c>
      <c r="CC12" s="87" t="s">
        <v>49</v>
      </c>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row>
    <row r="13" spans="1:111" ht="24.95" customHeight="1" x14ac:dyDescent="0.25">
      <c r="A13" s="41"/>
      <c r="B13" s="863" t="s">
        <v>133</v>
      </c>
      <c r="C13" s="840" t="s">
        <v>365</v>
      </c>
      <c r="D13" s="841"/>
      <c r="E13" s="48"/>
      <c r="F13" s="48"/>
      <c r="G13" s="44"/>
      <c r="H13" s="49" t="b">
        <f t="shared" ref="H13:H20" si="13">IF(E13=" "," ",IF(E13=$E$86,$B$86,IF(E13=$E$87,$B$87,IF(E13=$E$88,$B$88,IF(E13=$E$89,$B$89)))))</f>
        <v>0</v>
      </c>
      <c r="I13" s="49" t="b">
        <f t="shared" ref="I13:I20" si="14">IF(F13=" "," ",IF(F13=$F$86,$B$86,IF(F13=$F$87,$B$87,IF(F13=$F$88,$B$88,IF(F13=$F$89,$B$89)))))</f>
        <v>0</v>
      </c>
      <c r="J13" s="49">
        <f t="shared" ref="J13:J20" si="15">IF(OR(H13=" ",I13=" ")," ",H13+I13)</f>
        <v>0</v>
      </c>
      <c r="K13" s="43"/>
      <c r="L13" s="47" t="str">
        <f t="shared" ref="L13:L20" si="16">IF(OR(E13=" ",F13=" ")," ",LOOKUP(J13,$B$86:$B$92,$H$86:$H$92))</f>
        <v>I</v>
      </c>
      <c r="M13" s="44"/>
      <c r="N13" s="378">
        <f t="shared" ref="N13:N21" si="17">IF($L13=N$5,0," ")</f>
        <v>0</v>
      </c>
      <c r="O13" s="378" t="str">
        <f t="shared" ref="O13:O21" si="18">IF($L13=O$5,1," ")</f>
        <v xml:space="preserve"> </v>
      </c>
      <c r="P13" s="378" t="str">
        <f t="shared" ref="P13:P21" si="19">IF($L13=P$5,2," ")</f>
        <v xml:space="preserve"> </v>
      </c>
      <c r="Q13" s="379" t="str">
        <f t="shared" ref="Q13:Q21" si="20">IF($L13=Q$5,3," ")</f>
        <v xml:space="preserve"> </v>
      </c>
      <c r="R13" s="378">
        <f t="shared" ref="R13:R25" si="21">MAX(N13:Q13)</f>
        <v>0</v>
      </c>
      <c r="S13" s="383"/>
      <c r="T13" s="43"/>
      <c r="U13" s="45">
        <f t="shared" ref="U13:U21" si="22">R13</f>
        <v>0</v>
      </c>
      <c r="V13" s="386"/>
      <c r="W13" s="387"/>
      <c r="X13" s="377">
        <f>MAX(Y13:AB13)</f>
        <v>0</v>
      </c>
      <c r="Y13" s="388" t="str">
        <f t="shared" ref="Y13:Y19" si="23">IF($AH13=Y$2,3," ")</f>
        <v xml:space="preserve"> </v>
      </c>
      <c r="Z13" s="388" t="str">
        <f t="shared" ref="Z13:Z19" si="24">IF($AH13=Z$2,2," ")</f>
        <v xml:space="preserve"> </v>
      </c>
      <c r="AA13" s="388" t="str">
        <f t="shared" ref="AA13:AA19" si="25">IF($AH13=AA$2,1," ")</f>
        <v xml:space="preserve"> </v>
      </c>
      <c r="AB13" s="388" t="str">
        <f t="shared" ref="AB13:AB19" si="26">IF($AH13=AB$2,0," ")</f>
        <v xml:space="preserve"> </v>
      </c>
      <c r="AC13" s="426">
        <f>U13+X13</f>
        <v>0</v>
      </c>
      <c r="AD13" s="911"/>
      <c r="AE13" s="912"/>
      <c r="AF13" s="912"/>
      <c r="AG13" s="912"/>
      <c r="AH13" s="895"/>
      <c r="AI13" s="41"/>
      <c r="AJ13" s="650" t="str">
        <f t="shared" ref="AJ13:AJ20" si="27">IF(U13=0," ",LOOKUP($BU13,$BW$11:$CC$11,$BW$12:$CC$12))</f>
        <v xml:space="preserve"> </v>
      </c>
      <c r="AK13" s="41"/>
      <c r="AL13" s="29"/>
      <c r="AM13" s="509">
        <f t="shared" ref="AM13:AM21" si="28">$AQ$5</f>
        <v>1</v>
      </c>
      <c r="AN13" s="363"/>
      <c r="AO13" s="363"/>
      <c r="AP13" s="364"/>
      <c r="AQ13" s="363"/>
      <c r="AR13" s="363"/>
      <c r="AS13" s="363"/>
      <c r="AT13" s="363"/>
      <c r="AU13" s="363"/>
      <c r="AV13" s="363"/>
      <c r="AW13" s="363"/>
      <c r="AX13" s="363"/>
      <c r="AY13" s="363"/>
      <c r="AZ13" s="363"/>
      <c r="BA13" s="363"/>
      <c r="BB13" s="363"/>
      <c r="BC13" s="363"/>
      <c r="BD13" s="363"/>
      <c r="BE13" s="381"/>
      <c r="BF13" s="381"/>
      <c r="BG13" s="381"/>
      <c r="BH13" s="381"/>
      <c r="BI13" s="29"/>
      <c r="BJ13" s="29"/>
      <c r="BK13" s="509"/>
      <c r="BL13" s="509">
        <f t="shared" ref="BL13:BL20" si="29">R13</f>
        <v>0</v>
      </c>
      <c r="BM13" s="509">
        <f t="shared" ref="BM13:BM20" si="30">LOOKUP(AM13,BE$5:BH$5,BE$6:BH$6)</f>
        <v>3</v>
      </c>
      <c r="BN13" s="509">
        <f t="shared" ref="BN13:BN20" si="31">BL13+BM13</f>
        <v>3</v>
      </c>
      <c r="BO13" s="29"/>
      <c r="BP13" s="518" t="str">
        <f t="shared" ref="BP13:BS20" si="32">IF($BL13=BP$4,BP$4," ")</f>
        <v xml:space="preserve"> </v>
      </c>
      <c r="BQ13" s="518" t="str">
        <f t="shared" si="32"/>
        <v xml:space="preserve"> </v>
      </c>
      <c r="BR13" s="518" t="str">
        <f t="shared" si="32"/>
        <v xml:space="preserve"> </v>
      </c>
      <c r="BS13" s="518">
        <f t="shared" si="32"/>
        <v>0</v>
      </c>
      <c r="BT13" s="520">
        <f t="shared" ref="BT13:BT20" si="33">MAX(BP13:BS13)</f>
        <v>0</v>
      </c>
      <c r="BU13" s="520">
        <f t="shared" ref="BU13:BU20" si="34">IF(BT13&lt;3,BT13,BN13)</f>
        <v>0</v>
      </c>
      <c r="BV13" s="29"/>
      <c r="BW13" s="518">
        <f t="shared" ref="BW13:CC20" si="35">IF($BU13=BW$11,BW$11," ")</f>
        <v>0</v>
      </c>
      <c r="BX13" s="518" t="str">
        <f t="shared" si="35"/>
        <v xml:space="preserve"> </v>
      </c>
      <c r="BY13" s="518" t="str">
        <f t="shared" si="35"/>
        <v xml:space="preserve"> </v>
      </c>
      <c r="BZ13" s="518" t="str">
        <f t="shared" si="35"/>
        <v xml:space="preserve"> </v>
      </c>
      <c r="CA13" s="518" t="str">
        <f t="shared" si="35"/>
        <v xml:space="preserve"> </v>
      </c>
      <c r="CB13" s="518" t="str">
        <f t="shared" si="35"/>
        <v xml:space="preserve"> </v>
      </c>
      <c r="CC13" s="518" t="str">
        <f t="shared" si="35"/>
        <v xml:space="preserve"> </v>
      </c>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row>
    <row r="14" spans="1:111" ht="24.95" customHeight="1" x14ac:dyDescent="0.25">
      <c r="A14" s="41"/>
      <c r="B14" s="864"/>
      <c r="C14" s="840" t="s">
        <v>366</v>
      </c>
      <c r="D14" s="842"/>
      <c r="E14" s="48"/>
      <c r="F14" s="48"/>
      <c r="G14" s="44"/>
      <c r="H14" s="49" t="b">
        <f t="shared" si="13"/>
        <v>0</v>
      </c>
      <c r="I14" s="49" t="b">
        <f t="shared" si="14"/>
        <v>0</v>
      </c>
      <c r="J14" s="49">
        <f t="shared" si="15"/>
        <v>0</v>
      </c>
      <c r="K14" s="43"/>
      <c r="L14" s="47" t="str">
        <f t="shared" si="16"/>
        <v>I</v>
      </c>
      <c r="M14" s="44"/>
      <c r="N14" s="378">
        <f t="shared" si="17"/>
        <v>0</v>
      </c>
      <c r="O14" s="378" t="str">
        <f t="shared" si="18"/>
        <v xml:space="preserve"> </v>
      </c>
      <c r="P14" s="378" t="str">
        <f t="shared" si="19"/>
        <v xml:space="preserve"> </v>
      </c>
      <c r="Q14" s="379" t="str">
        <f t="shared" si="20"/>
        <v xml:space="preserve"> </v>
      </c>
      <c r="R14" s="378">
        <f t="shared" si="21"/>
        <v>0</v>
      </c>
      <c r="S14" s="383"/>
      <c r="T14" s="43"/>
      <c r="U14" s="45">
        <f t="shared" si="22"/>
        <v>0</v>
      </c>
      <c r="V14" s="386"/>
      <c r="W14" s="387"/>
      <c r="X14" s="377">
        <f t="shared" ref="X14:X21" si="36">MAX(Y14:AB14)</f>
        <v>0</v>
      </c>
      <c r="Y14" s="388" t="str">
        <f t="shared" si="23"/>
        <v xml:space="preserve"> </v>
      </c>
      <c r="Z14" s="388" t="str">
        <f t="shared" si="24"/>
        <v xml:space="preserve"> </v>
      </c>
      <c r="AA14" s="388" t="str">
        <f t="shared" si="25"/>
        <v xml:space="preserve"> </v>
      </c>
      <c r="AB14" s="388" t="str">
        <f t="shared" si="26"/>
        <v xml:space="preserve"> </v>
      </c>
      <c r="AC14" s="426">
        <f t="shared" ref="AC14:AC21" si="37">U14+X14</f>
        <v>0</v>
      </c>
      <c r="AD14" s="911"/>
      <c r="AE14" s="912"/>
      <c r="AF14" s="912"/>
      <c r="AG14" s="912"/>
      <c r="AH14" s="895"/>
      <c r="AI14" s="41"/>
      <c r="AJ14" s="650" t="str">
        <f t="shared" si="27"/>
        <v xml:space="preserve"> </v>
      </c>
      <c r="AK14" s="41"/>
      <c r="AL14" s="29"/>
      <c r="AM14" s="509">
        <f t="shared" si="28"/>
        <v>1</v>
      </c>
      <c r="AN14" s="363"/>
      <c r="AO14" s="363"/>
      <c r="AP14" s="364"/>
      <c r="AQ14" s="363"/>
      <c r="AR14" s="363"/>
      <c r="AS14" s="363"/>
      <c r="AT14" s="363"/>
      <c r="AU14" s="363"/>
      <c r="AV14" s="363"/>
      <c r="AW14" s="363"/>
      <c r="AX14" s="363"/>
      <c r="AY14" s="363"/>
      <c r="AZ14" s="363"/>
      <c r="BA14" s="363"/>
      <c r="BB14" s="363"/>
      <c r="BC14" s="363"/>
      <c r="BD14" s="363"/>
      <c r="BE14" s="381"/>
      <c r="BF14" s="381"/>
      <c r="BG14" s="381"/>
      <c r="BH14" s="381"/>
      <c r="BI14" s="29"/>
      <c r="BJ14" s="29"/>
      <c r="BK14" s="509"/>
      <c r="BL14" s="509">
        <f t="shared" si="29"/>
        <v>0</v>
      </c>
      <c r="BM14" s="509">
        <f t="shared" si="30"/>
        <v>3</v>
      </c>
      <c r="BN14" s="509">
        <f t="shared" si="31"/>
        <v>3</v>
      </c>
      <c r="BO14" s="29"/>
      <c r="BP14" s="518" t="str">
        <f t="shared" si="32"/>
        <v xml:space="preserve"> </v>
      </c>
      <c r="BQ14" s="518" t="str">
        <f t="shared" si="32"/>
        <v xml:space="preserve"> </v>
      </c>
      <c r="BR14" s="518" t="str">
        <f t="shared" si="32"/>
        <v xml:space="preserve"> </v>
      </c>
      <c r="BS14" s="518">
        <f t="shared" si="32"/>
        <v>0</v>
      </c>
      <c r="BT14" s="520">
        <f t="shared" si="33"/>
        <v>0</v>
      </c>
      <c r="BU14" s="520">
        <f t="shared" si="34"/>
        <v>0</v>
      </c>
      <c r="BV14" s="29"/>
      <c r="BW14" s="518">
        <f t="shared" si="35"/>
        <v>0</v>
      </c>
      <c r="BX14" s="518" t="str">
        <f t="shared" si="35"/>
        <v xml:space="preserve"> </v>
      </c>
      <c r="BY14" s="518" t="str">
        <f t="shared" si="35"/>
        <v xml:space="preserve"> </v>
      </c>
      <c r="BZ14" s="518" t="str">
        <f t="shared" si="35"/>
        <v xml:space="preserve"> </v>
      </c>
      <c r="CA14" s="518" t="str">
        <f t="shared" si="35"/>
        <v xml:space="preserve"> </v>
      </c>
      <c r="CB14" s="518" t="str">
        <f t="shared" si="35"/>
        <v xml:space="preserve"> </v>
      </c>
      <c r="CC14" s="518" t="str">
        <f t="shared" si="35"/>
        <v xml:space="preserve"> </v>
      </c>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row>
    <row r="15" spans="1:111" ht="24.95" customHeight="1" x14ac:dyDescent="0.25">
      <c r="A15" s="41"/>
      <c r="B15" s="864"/>
      <c r="C15" s="840" t="s">
        <v>138</v>
      </c>
      <c r="D15" s="842"/>
      <c r="E15" s="48"/>
      <c r="F15" s="48"/>
      <c r="G15" s="44"/>
      <c r="H15" s="49" t="b">
        <f t="shared" si="13"/>
        <v>0</v>
      </c>
      <c r="I15" s="49" t="b">
        <f t="shared" si="14"/>
        <v>0</v>
      </c>
      <c r="J15" s="49">
        <f t="shared" si="15"/>
        <v>0</v>
      </c>
      <c r="K15" s="43"/>
      <c r="L15" s="47" t="str">
        <f t="shared" si="16"/>
        <v>I</v>
      </c>
      <c r="M15" s="44"/>
      <c r="N15" s="378">
        <f t="shared" si="17"/>
        <v>0</v>
      </c>
      <c r="O15" s="378" t="str">
        <f t="shared" si="18"/>
        <v xml:space="preserve"> </v>
      </c>
      <c r="P15" s="378" t="str">
        <f t="shared" si="19"/>
        <v xml:space="preserve"> </v>
      </c>
      <c r="Q15" s="379" t="str">
        <f t="shared" si="20"/>
        <v xml:space="preserve"> </v>
      </c>
      <c r="R15" s="378">
        <f t="shared" si="21"/>
        <v>0</v>
      </c>
      <c r="S15" s="383"/>
      <c r="T15" s="43"/>
      <c r="U15" s="45">
        <f t="shared" si="22"/>
        <v>0</v>
      </c>
      <c r="V15" s="386"/>
      <c r="W15" s="387"/>
      <c r="X15" s="377">
        <f t="shared" si="36"/>
        <v>0</v>
      </c>
      <c r="Y15" s="388" t="str">
        <f t="shared" si="23"/>
        <v xml:space="preserve"> </v>
      </c>
      <c r="Z15" s="388" t="str">
        <f t="shared" si="24"/>
        <v xml:space="preserve"> </v>
      </c>
      <c r="AA15" s="388" t="str">
        <f t="shared" si="25"/>
        <v xml:space="preserve"> </v>
      </c>
      <c r="AB15" s="388" t="str">
        <f t="shared" si="26"/>
        <v xml:space="preserve"> </v>
      </c>
      <c r="AC15" s="426">
        <f t="shared" si="37"/>
        <v>0</v>
      </c>
      <c r="AD15" s="911"/>
      <c r="AE15" s="912"/>
      <c r="AF15" s="912"/>
      <c r="AG15" s="912"/>
      <c r="AH15" s="895"/>
      <c r="AI15" s="41"/>
      <c r="AJ15" s="650" t="str">
        <f t="shared" si="27"/>
        <v xml:space="preserve"> </v>
      </c>
      <c r="AK15" s="41"/>
      <c r="AL15" s="29"/>
      <c r="AM15" s="509">
        <f t="shared" si="28"/>
        <v>1</v>
      </c>
      <c r="AN15" s="363"/>
      <c r="AO15" s="363"/>
      <c r="AP15" s="364"/>
      <c r="AQ15" s="363"/>
      <c r="AR15" s="363"/>
      <c r="AS15" s="363"/>
      <c r="AT15" s="363"/>
      <c r="AU15" s="363"/>
      <c r="AV15" s="363"/>
      <c r="AW15" s="363"/>
      <c r="AX15" s="363"/>
      <c r="AY15" s="363"/>
      <c r="AZ15" s="363"/>
      <c r="BA15" s="363"/>
      <c r="BB15" s="363"/>
      <c r="BC15" s="363"/>
      <c r="BD15" s="363"/>
      <c r="BE15" s="381"/>
      <c r="BF15" s="381"/>
      <c r="BG15" s="381"/>
      <c r="BH15" s="381"/>
      <c r="BI15" s="29"/>
      <c r="BJ15" s="29"/>
      <c r="BK15" s="509"/>
      <c r="BL15" s="509">
        <f t="shared" si="29"/>
        <v>0</v>
      </c>
      <c r="BM15" s="509">
        <f t="shared" si="30"/>
        <v>3</v>
      </c>
      <c r="BN15" s="509">
        <f t="shared" si="31"/>
        <v>3</v>
      </c>
      <c r="BO15" s="29"/>
      <c r="BP15" s="518" t="str">
        <f t="shared" si="32"/>
        <v xml:space="preserve"> </v>
      </c>
      <c r="BQ15" s="518" t="str">
        <f t="shared" si="32"/>
        <v xml:space="preserve"> </v>
      </c>
      <c r="BR15" s="518" t="str">
        <f t="shared" si="32"/>
        <v xml:space="preserve"> </v>
      </c>
      <c r="BS15" s="518">
        <f t="shared" si="32"/>
        <v>0</v>
      </c>
      <c r="BT15" s="520">
        <f t="shared" si="33"/>
        <v>0</v>
      </c>
      <c r="BU15" s="520">
        <f t="shared" si="34"/>
        <v>0</v>
      </c>
      <c r="BV15" s="29"/>
      <c r="BW15" s="518">
        <f t="shared" si="35"/>
        <v>0</v>
      </c>
      <c r="BX15" s="518" t="str">
        <f t="shared" si="35"/>
        <v xml:space="preserve"> </v>
      </c>
      <c r="BY15" s="518" t="str">
        <f t="shared" si="35"/>
        <v xml:space="preserve"> </v>
      </c>
      <c r="BZ15" s="518" t="str">
        <f t="shared" si="35"/>
        <v xml:space="preserve"> </v>
      </c>
      <c r="CA15" s="518" t="str">
        <f t="shared" si="35"/>
        <v xml:space="preserve"> </v>
      </c>
      <c r="CB15" s="518" t="str">
        <f t="shared" si="35"/>
        <v xml:space="preserve"> </v>
      </c>
      <c r="CC15" s="518" t="str">
        <f t="shared" si="35"/>
        <v xml:space="preserve"> </v>
      </c>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row>
    <row r="16" spans="1:111" ht="24.95" customHeight="1" x14ac:dyDescent="0.25">
      <c r="A16" s="41"/>
      <c r="B16" s="864"/>
      <c r="C16" s="839" t="s">
        <v>139</v>
      </c>
      <c r="D16" s="839"/>
      <c r="E16" s="48"/>
      <c r="F16" s="48"/>
      <c r="G16" s="44"/>
      <c r="H16" s="49" t="b">
        <f t="shared" si="13"/>
        <v>0</v>
      </c>
      <c r="I16" s="49" t="b">
        <f t="shared" si="14"/>
        <v>0</v>
      </c>
      <c r="J16" s="49">
        <f t="shared" si="15"/>
        <v>0</v>
      </c>
      <c r="K16" s="43"/>
      <c r="L16" s="47" t="str">
        <f t="shared" si="16"/>
        <v>I</v>
      </c>
      <c r="M16" s="44"/>
      <c r="N16" s="378">
        <f t="shared" si="17"/>
        <v>0</v>
      </c>
      <c r="O16" s="378" t="str">
        <f t="shared" si="18"/>
        <v xml:space="preserve"> </v>
      </c>
      <c r="P16" s="378" t="str">
        <f t="shared" si="19"/>
        <v xml:space="preserve"> </v>
      </c>
      <c r="Q16" s="379" t="str">
        <f t="shared" si="20"/>
        <v xml:space="preserve"> </v>
      </c>
      <c r="R16" s="378">
        <f t="shared" si="21"/>
        <v>0</v>
      </c>
      <c r="S16" s="383"/>
      <c r="T16" s="43"/>
      <c r="U16" s="45">
        <f t="shared" si="22"/>
        <v>0</v>
      </c>
      <c r="V16" s="386"/>
      <c r="W16" s="387"/>
      <c r="X16" s="377">
        <f t="shared" si="36"/>
        <v>0</v>
      </c>
      <c r="Y16" s="388" t="str">
        <f t="shared" si="23"/>
        <v xml:space="preserve"> </v>
      </c>
      <c r="Z16" s="388" t="str">
        <f t="shared" si="24"/>
        <v xml:space="preserve"> </v>
      </c>
      <c r="AA16" s="388" t="str">
        <f t="shared" si="25"/>
        <v xml:space="preserve"> </v>
      </c>
      <c r="AB16" s="388" t="str">
        <f t="shared" si="26"/>
        <v xml:space="preserve"> </v>
      </c>
      <c r="AC16" s="426">
        <f t="shared" si="37"/>
        <v>0</v>
      </c>
      <c r="AD16" s="911"/>
      <c r="AE16" s="912"/>
      <c r="AF16" s="912"/>
      <c r="AG16" s="912"/>
      <c r="AH16" s="895"/>
      <c r="AI16" s="41"/>
      <c r="AJ16" s="650" t="str">
        <f t="shared" si="27"/>
        <v xml:space="preserve"> </v>
      </c>
      <c r="AK16" s="41"/>
      <c r="AL16" s="29"/>
      <c r="AM16" s="509">
        <f t="shared" si="28"/>
        <v>1</v>
      </c>
      <c r="AN16" s="363"/>
      <c r="AO16" s="363"/>
      <c r="AP16" s="364"/>
      <c r="AQ16" s="363"/>
      <c r="AR16" s="363"/>
      <c r="AS16" s="363"/>
      <c r="AT16" s="363"/>
      <c r="AU16" s="363"/>
      <c r="AV16" s="363"/>
      <c r="AW16" s="363"/>
      <c r="AX16" s="363"/>
      <c r="AY16" s="363"/>
      <c r="AZ16" s="363"/>
      <c r="BA16" s="363"/>
      <c r="BB16" s="363"/>
      <c r="BC16" s="363"/>
      <c r="BD16" s="363"/>
      <c r="BE16" s="381"/>
      <c r="BF16" s="381"/>
      <c r="BG16" s="381"/>
      <c r="BH16" s="381"/>
      <c r="BI16" s="29"/>
      <c r="BJ16" s="29"/>
      <c r="BK16" s="509"/>
      <c r="BL16" s="509">
        <f t="shared" si="29"/>
        <v>0</v>
      </c>
      <c r="BM16" s="509">
        <f t="shared" si="30"/>
        <v>3</v>
      </c>
      <c r="BN16" s="509">
        <f t="shared" si="31"/>
        <v>3</v>
      </c>
      <c r="BO16" s="29"/>
      <c r="BP16" s="518" t="str">
        <f t="shared" si="32"/>
        <v xml:space="preserve"> </v>
      </c>
      <c r="BQ16" s="518" t="str">
        <f t="shared" si="32"/>
        <v xml:space="preserve"> </v>
      </c>
      <c r="BR16" s="518" t="str">
        <f t="shared" si="32"/>
        <v xml:space="preserve"> </v>
      </c>
      <c r="BS16" s="518">
        <f t="shared" si="32"/>
        <v>0</v>
      </c>
      <c r="BT16" s="520">
        <f t="shared" si="33"/>
        <v>0</v>
      </c>
      <c r="BU16" s="520">
        <f t="shared" si="34"/>
        <v>0</v>
      </c>
      <c r="BV16" s="29"/>
      <c r="BW16" s="518">
        <f t="shared" si="35"/>
        <v>0</v>
      </c>
      <c r="BX16" s="518" t="str">
        <f t="shared" si="35"/>
        <v xml:space="preserve"> </v>
      </c>
      <c r="BY16" s="518" t="str">
        <f t="shared" si="35"/>
        <v xml:space="preserve"> </v>
      </c>
      <c r="BZ16" s="518" t="str">
        <f t="shared" si="35"/>
        <v xml:space="preserve"> </v>
      </c>
      <c r="CA16" s="518" t="str">
        <f t="shared" si="35"/>
        <v xml:space="preserve"> </v>
      </c>
      <c r="CB16" s="518" t="str">
        <f t="shared" si="35"/>
        <v xml:space="preserve"> </v>
      </c>
      <c r="CC16" s="518" t="str">
        <f t="shared" si="35"/>
        <v xml:space="preserve"> </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row>
    <row r="17" spans="1:111" ht="24.95" customHeight="1" x14ac:dyDescent="0.25">
      <c r="A17" s="41"/>
      <c r="B17" s="864"/>
      <c r="C17" s="839" t="s">
        <v>171</v>
      </c>
      <c r="D17" s="839"/>
      <c r="E17" s="48"/>
      <c r="F17" s="48"/>
      <c r="G17" s="44"/>
      <c r="H17" s="49" t="b">
        <f t="shared" si="13"/>
        <v>0</v>
      </c>
      <c r="I17" s="49" t="b">
        <f t="shared" si="14"/>
        <v>0</v>
      </c>
      <c r="J17" s="49">
        <f t="shared" si="15"/>
        <v>0</v>
      </c>
      <c r="K17" s="43"/>
      <c r="L17" s="47" t="str">
        <f t="shared" si="16"/>
        <v>I</v>
      </c>
      <c r="M17" s="44"/>
      <c r="N17" s="378">
        <f t="shared" si="17"/>
        <v>0</v>
      </c>
      <c r="O17" s="378" t="str">
        <f t="shared" si="18"/>
        <v xml:space="preserve"> </v>
      </c>
      <c r="P17" s="378" t="str">
        <f t="shared" si="19"/>
        <v xml:space="preserve"> </v>
      </c>
      <c r="Q17" s="379" t="str">
        <f t="shared" si="20"/>
        <v xml:space="preserve"> </v>
      </c>
      <c r="R17" s="378">
        <f t="shared" si="21"/>
        <v>0</v>
      </c>
      <c r="S17" s="403"/>
      <c r="T17" s="603"/>
      <c r="U17" s="45">
        <f t="shared" si="22"/>
        <v>0</v>
      </c>
      <c r="V17" s="386"/>
      <c r="W17" s="387"/>
      <c r="X17" s="377">
        <f t="shared" si="36"/>
        <v>0</v>
      </c>
      <c r="Y17" s="388" t="str">
        <f t="shared" si="23"/>
        <v xml:space="preserve"> </v>
      </c>
      <c r="Z17" s="388" t="str">
        <f t="shared" si="24"/>
        <v xml:space="preserve"> </v>
      </c>
      <c r="AA17" s="388" t="str">
        <f t="shared" si="25"/>
        <v xml:space="preserve"> </v>
      </c>
      <c r="AB17" s="388" t="str">
        <f t="shared" si="26"/>
        <v xml:space="preserve"> </v>
      </c>
      <c r="AC17" s="426">
        <f t="shared" si="37"/>
        <v>0</v>
      </c>
      <c r="AD17" s="911"/>
      <c r="AE17" s="912"/>
      <c r="AF17" s="912"/>
      <c r="AG17" s="912"/>
      <c r="AH17" s="895"/>
      <c r="AI17" s="41"/>
      <c r="AJ17" s="650" t="str">
        <f t="shared" si="27"/>
        <v xml:space="preserve"> </v>
      </c>
      <c r="AK17" s="41"/>
      <c r="AL17" s="29"/>
      <c r="AM17" s="509">
        <f t="shared" si="28"/>
        <v>1</v>
      </c>
      <c r="AN17" s="363"/>
      <c r="AO17" s="363"/>
      <c r="AP17" s="364"/>
      <c r="AQ17" s="363"/>
      <c r="AR17" s="363"/>
      <c r="AS17" s="363"/>
      <c r="AT17" s="363"/>
      <c r="AU17" s="363"/>
      <c r="AV17" s="363"/>
      <c r="AW17" s="363"/>
      <c r="AX17" s="363"/>
      <c r="AY17" s="363"/>
      <c r="AZ17" s="363"/>
      <c r="BA17" s="363"/>
      <c r="BB17" s="363"/>
      <c r="BC17" s="363"/>
      <c r="BD17" s="363"/>
      <c r="BE17" s="381"/>
      <c r="BF17" s="381"/>
      <c r="BG17" s="381"/>
      <c r="BH17" s="381"/>
      <c r="BI17" s="29"/>
      <c r="BJ17" s="29"/>
      <c r="BK17" s="509"/>
      <c r="BL17" s="509">
        <f t="shared" si="29"/>
        <v>0</v>
      </c>
      <c r="BM17" s="509">
        <f t="shared" si="30"/>
        <v>3</v>
      </c>
      <c r="BN17" s="509">
        <f t="shared" si="31"/>
        <v>3</v>
      </c>
      <c r="BO17" s="29"/>
      <c r="BP17" s="518" t="str">
        <f t="shared" si="32"/>
        <v xml:space="preserve"> </v>
      </c>
      <c r="BQ17" s="518" t="str">
        <f t="shared" si="32"/>
        <v xml:space="preserve"> </v>
      </c>
      <c r="BR17" s="518" t="str">
        <f t="shared" si="32"/>
        <v xml:space="preserve"> </v>
      </c>
      <c r="BS17" s="518">
        <f t="shared" si="32"/>
        <v>0</v>
      </c>
      <c r="BT17" s="520">
        <f t="shared" si="33"/>
        <v>0</v>
      </c>
      <c r="BU17" s="520">
        <f t="shared" si="34"/>
        <v>0</v>
      </c>
      <c r="BV17" s="29"/>
      <c r="BW17" s="518">
        <f t="shared" si="35"/>
        <v>0</v>
      </c>
      <c r="BX17" s="518" t="str">
        <f t="shared" si="35"/>
        <v xml:space="preserve"> </v>
      </c>
      <c r="BY17" s="518" t="str">
        <f t="shared" si="35"/>
        <v xml:space="preserve"> </v>
      </c>
      <c r="BZ17" s="518" t="str">
        <f t="shared" si="35"/>
        <v xml:space="preserve"> </v>
      </c>
      <c r="CA17" s="518" t="str">
        <f t="shared" si="35"/>
        <v xml:space="preserve"> </v>
      </c>
      <c r="CB17" s="518" t="str">
        <f t="shared" si="35"/>
        <v xml:space="preserve"> </v>
      </c>
      <c r="CC17" s="518" t="str">
        <f t="shared" si="35"/>
        <v xml:space="preserve"> </v>
      </c>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row>
    <row r="18" spans="1:111" ht="24.95" customHeight="1" x14ac:dyDescent="0.25">
      <c r="A18" s="41"/>
      <c r="B18" s="864"/>
      <c r="C18" s="839" t="s">
        <v>151</v>
      </c>
      <c r="D18" s="839"/>
      <c r="E18" s="48"/>
      <c r="F18" s="48"/>
      <c r="G18" s="44"/>
      <c r="H18" s="49" t="b">
        <f t="shared" si="13"/>
        <v>0</v>
      </c>
      <c r="I18" s="49" t="b">
        <f t="shared" si="14"/>
        <v>0</v>
      </c>
      <c r="J18" s="49">
        <f t="shared" si="15"/>
        <v>0</v>
      </c>
      <c r="K18" s="43"/>
      <c r="L18" s="47" t="str">
        <f t="shared" si="16"/>
        <v>I</v>
      </c>
      <c r="M18" s="44"/>
      <c r="N18" s="378">
        <f t="shared" si="17"/>
        <v>0</v>
      </c>
      <c r="O18" s="378" t="str">
        <f t="shared" si="18"/>
        <v xml:space="preserve"> </v>
      </c>
      <c r="P18" s="378" t="str">
        <f t="shared" si="19"/>
        <v xml:space="preserve"> </v>
      </c>
      <c r="Q18" s="379" t="str">
        <f t="shared" si="20"/>
        <v xml:space="preserve"> </v>
      </c>
      <c r="R18" s="378">
        <f t="shared" si="21"/>
        <v>0</v>
      </c>
      <c r="S18" s="378"/>
      <c r="T18" s="834"/>
      <c r="U18" s="45">
        <f t="shared" si="22"/>
        <v>0</v>
      </c>
      <c r="V18" s="386"/>
      <c r="W18" s="387"/>
      <c r="X18" s="377">
        <f t="shared" si="36"/>
        <v>0</v>
      </c>
      <c r="Y18" s="388" t="str">
        <f t="shared" si="23"/>
        <v xml:space="preserve"> </v>
      </c>
      <c r="Z18" s="388" t="str">
        <f t="shared" si="24"/>
        <v xml:space="preserve"> </v>
      </c>
      <c r="AA18" s="388" t="str">
        <f t="shared" si="25"/>
        <v xml:space="preserve"> </v>
      </c>
      <c r="AB18" s="388" t="str">
        <f t="shared" si="26"/>
        <v xml:space="preserve"> </v>
      </c>
      <c r="AC18" s="426">
        <f t="shared" si="37"/>
        <v>0</v>
      </c>
      <c r="AD18" s="911"/>
      <c r="AE18" s="912"/>
      <c r="AF18" s="912"/>
      <c r="AG18" s="912"/>
      <c r="AH18" s="895"/>
      <c r="AI18" s="41"/>
      <c r="AJ18" s="650" t="str">
        <f t="shared" si="27"/>
        <v xml:space="preserve"> </v>
      </c>
      <c r="AK18" s="41"/>
      <c r="AL18" s="29"/>
      <c r="AM18" s="509">
        <f t="shared" si="28"/>
        <v>1</v>
      </c>
      <c r="AN18" s="363"/>
      <c r="AO18" s="363"/>
      <c r="AP18" s="364"/>
      <c r="AQ18" s="363"/>
      <c r="AR18" s="363"/>
      <c r="AS18" s="363"/>
      <c r="AT18" s="363"/>
      <c r="AU18" s="363"/>
      <c r="AV18" s="363"/>
      <c r="AW18" s="363"/>
      <c r="AX18" s="363"/>
      <c r="AY18" s="363"/>
      <c r="AZ18" s="363"/>
      <c r="BA18" s="363"/>
      <c r="BB18" s="363"/>
      <c r="BC18" s="363"/>
      <c r="BD18" s="363"/>
      <c r="BE18" s="381"/>
      <c r="BF18" s="381"/>
      <c r="BG18" s="381"/>
      <c r="BH18" s="381"/>
      <c r="BI18" s="29"/>
      <c r="BJ18" s="29"/>
      <c r="BK18" s="509"/>
      <c r="BL18" s="509">
        <f t="shared" si="29"/>
        <v>0</v>
      </c>
      <c r="BM18" s="509">
        <f t="shared" si="30"/>
        <v>3</v>
      </c>
      <c r="BN18" s="509">
        <f t="shared" si="31"/>
        <v>3</v>
      </c>
      <c r="BO18" s="29"/>
      <c r="BP18" s="518" t="str">
        <f t="shared" si="32"/>
        <v xml:space="preserve"> </v>
      </c>
      <c r="BQ18" s="518" t="str">
        <f t="shared" si="32"/>
        <v xml:space="preserve"> </v>
      </c>
      <c r="BR18" s="518" t="str">
        <f t="shared" si="32"/>
        <v xml:space="preserve"> </v>
      </c>
      <c r="BS18" s="518">
        <f t="shared" si="32"/>
        <v>0</v>
      </c>
      <c r="BT18" s="520">
        <f t="shared" si="33"/>
        <v>0</v>
      </c>
      <c r="BU18" s="520">
        <f t="shared" si="34"/>
        <v>0</v>
      </c>
      <c r="BV18" s="29"/>
      <c r="BW18" s="518">
        <f t="shared" si="35"/>
        <v>0</v>
      </c>
      <c r="BX18" s="518" t="str">
        <f t="shared" si="35"/>
        <v xml:space="preserve"> </v>
      </c>
      <c r="BY18" s="518" t="str">
        <f t="shared" si="35"/>
        <v xml:space="preserve"> </v>
      </c>
      <c r="BZ18" s="518" t="str">
        <f t="shared" si="35"/>
        <v xml:space="preserve"> </v>
      </c>
      <c r="CA18" s="518" t="str">
        <f t="shared" si="35"/>
        <v xml:space="preserve"> </v>
      </c>
      <c r="CB18" s="518" t="str">
        <f t="shared" si="35"/>
        <v xml:space="preserve"> </v>
      </c>
      <c r="CC18" s="518" t="str">
        <f t="shared" si="35"/>
        <v xml:space="preserve"> </v>
      </c>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row>
    <row r="19" spans="1:111" ht="24.95" customHeight="1" x14ac:dyDescent="0.25">
      <c r="A19" s="41"/>
      <c r="B19" s="864"/>
      <c r="C19" s="839" t="s">
        <v>152</v>
      </c>
      <c r="D19" s="839"/>
      <c r="E19" s="48"/>
      <c r="F19" s="48"/>
      <c r="G19" s="44"/>
      <c r="H19" s="49" t="b">
        <f t="shared" si="13"/>
        <v>0</v>
      </c>
      <c r="I19" s="49" t="b">
        <f t="shared" si="14"/>
        <v>0</v>
      </c>
      <c r="J19" s="49">
        <f t="shared" si="15"/>
        <v>0</v>
      </c>
      <c r="K19" s="43"/>
      <c r="L19" s="47" t="str">
        <f t="shared" si="16"/>
        <v>I</v>
      </c>
      <c r="M19" s="44"/>
      <c r="N19" s="378">
        <f t="shared" si="17"/>
        <v>0</v>
      </c>
      <c r="O19" s="378" t="str">
        <f t="shared" si="18"/>
        <v xml:space="preserve"> </v>
      </c>
      <c r="P19" s="378" t="str">
        <f t="shared" si="19"/>
        <v xml:space="preserve"> </v>
      </c>
      <c r="Q19" s="379" t="str">
        <f t="shared" si="20"/>
        <v xml:space="preserve"> </v>
      </c>
      <c r="R19" s="378">
        <f t="shared" si="21"/>
        <v>0</v>
      </c>
      <c r="S19" s="378"/>
      <c r="T19" s="835"/>
      <c r="U19" s="45">
        <f t="shared" si="22"/>
        <v>0</v>
      </c>
      <c r="V19" s="386"/>
      <c r="W19" s="387"/>
      <c r="X19" s="377">
        <f t="shared" si="36"/>
        <v>0</v>
      </c>
      <c r="Y19" s="388" t="str">
        <f t="shared" si="23"/>
        <v xml:space="preserve"> </v>
      </c>
      <c r="Z19" s="388" t="str">
        <f t="shared" si="24"/>
        <v xml:space="preserve"> </v>
      </c>
      <c r="AA19" s="388" t="str">
        <f t="shared" si="25"/>
        <v xml:space="preserve"> </v>
      </c>
      <c r="AB19" s="388" t="str">
        <f t="shared" si="26"/>
        <v xml:space="preserve"> </v>
      </c>
      <c r="AC19" s="426">
        <f t="shared" si="37"/>
        <v>0</v>
      </c>
      <c r="AD19" s="911"/>
      <c r="AE19" s="912"/>
      <c r="AF19" s="912"/>
      <c r="AG19" s="912"/>
      <c r="AH19" s="814"/>
      <c r="AI19" s="41"/>
      <c r="AJ19" s="650" t="str">
        <f t="shared" si="27"/>
        <v xml:space="preserve"> </v>
      </c>
      <c r="AK19" s="41"/>
      <c r="AL19" s="29"/>
      <c r="AM19" s="509">
        <f t="shared" si="28"/>
        <v>1</v>
      </c>
      <c r="AN19" s="363"/>
      <c r="AO19" s="363"/>
      <c r="AP19" s="364"/>
      <c r="AQ19" s="363"/>
      <c r="AR19" s="363"/>
      <c r="AS19" s="363"/>
      <c r="AT19" s="363"/>
      <c r="AU19" s="363"/>
      <c r="AV19" s="363"/>
      <c r="AW19" s="363"/>
      <c r="AX19" s="363"/>
      <c r="AY19" s="363"/>
      <c r="AZ19" s="363"/>
      <c r="BA19" s="363"/>
      <c r="BB19" s="363"/>
      <c r="BC19" s="363"/>
      <c r="BD19" s="363"/>
      <c r="BE19" s="381"/>
      <c r="BF19" s="381"/>
      <c r="BG19" s="381"/>
      <c r="BH19" s="381"/>
      <c r="BI19" s="29"/>
      <c r="BJ19" s="29"/>
      <c r="BK19" s="509"/>
      <c r="BL19" s="509">
        <f t="shared" si="29"/>
        <v>0</v>
      </c>
      <c r="BM19" s="509">
        <f t="shared" si="30"/>
        <v>3</v>
      </c>
      <c r="BN19" s="509">
        <f t="shared" si="31"/>
        <v>3</v>
      </c>
      <c r="BO19" s="29"/>
      <c r="BP19" s="518" t="str">
        <f t="shared" si="32"/>
        <v xml:space="preserve"> </v>
      </c>
      <c r="BQ19" s="518" t="str">
        <f t="shared" si="32"/>
        <v xml:space="preserve"> </v>
      </c>
      <c r="BR19" s="518" t="str">
        <f t="shared" si="32"/>
        <v xml:space="preserve"> </v>
      </c>
      <c r="BS19" s="518">
        <f t="shared" si="32"/>
        <v>0</v>
      </c>
      <c r="BT19" s="520">
        <f t="shared" si="33"/>
        <v>0</v>
      </c>
      <c r="BU19" s="520">
        <f t="shared" si="34"/>
        <v>0</v>
      </c>
      <c r="BV19" s="29"/>
      <c r="BW19" s="518">
        <f t="shared" si="35"/>
        <v>0</v>
      </c>
      <c r="BX19" s="518" t="str">
        <f t="shared" si="35"/>
        <v xml:space="preserve"> </v>
      </c>
      <c r="BY19" s="518" t="str">
        <f t="shared" si="35"/>
        <v xml:space="preserve"> </v>
      </c>
      <c r="BZ19" s="518" t="str">
        <f t="shared" si="35"/>
        <v xml:space="preserve"> </v>
      </c>
      <c r="CA19" s="518" t="str">
        <f t="shared" si="35"/>
        <v xml:space="preserve"> </v>
      </c>
      <c r="CB19" s="518" t="str">
        <f t="shared" si="35"/>
        <v xml:space="preserve"> </v>
      </c>
      <c r="CC19" s="518" t="str">
        <f t="shared" si="35"/>
        <v xml:space="preserve"> </v>
      </c>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row>
    <row r="20" spans="1:111" ht="24.95" customHeight="1" thickBot="1" x14ac:dyDescent="0.3">
      <c r="A20" s="41"/>
      <c r="B20" s="864"/>
      <c r="C20" s="854" t="s">
        <v>131</v>
      </c>
      <c r="D20" s="854"/>
      <c r="E20" s="48"/>
      <c r="F20" s="48"/>
      <c r="G20" s="44"/>
      <c r="H20" s="49" t="b">
        <f t="shared" si="13"/>
        <v>0</v>
      </c>
      <c r="I20" s="49" t="b">
        <f t="shared" si="14"/>
        <v>0</v>
      </c>
      <c r="J20" s="49">
        <f t="shared" si="15"/>
        <v>0</v>
      </c>
      <c r="K20" s="43"/>
      <c r="L20" s="47" t="str">
        <f t="shared" si="16"/>
        <v>I</v>
      </c>
      <c r="M20" s="44"/>
      <c r="N20" s="378">
        <f t="shared" si="17"/>
        <v>0</v>
      </c>
      <c r="O20" s="378" t="str">
        <f t="shared" si="18"/>
        <v xml:space="preserve"> </v>
      </c>
      <c r="P20" s="378" t="str">
        <f t="shared" si="19"/>
        <v xml:space="preserve"> </v>
      </c>
      <c r="Q20" s="379" t="str">
        <f t="shared" si="20"/>
        <v xml:space="preserve"> </v>
      </c>
      <c r="R20" s="378">
        <f t="shared" si="21"/>
        <v>0</v>
      </c>
      <c r="S20" s="378"/>
      <c r="T20" s="835"/>
      <c r="U20" s="45">
        <f t="shared" si="22"/>
        <v>0</v>
      </c>
      <c r="V20" s="386"/>
      <c r="W20" s="387"/>
      <c r="X20" s="377" t="e">
        <f t="shared" si="36"/>
        <v>#REF!</v>
      </c>
      <c r="Y20" s="388" t="e">
        <f>IF(#REF!=Y$2,3," ")</f>
        <v>#REF!</v>
      </c>
      <c r="Z20" s="388" t="e">
        <f>IF(#REF!=Z$2,2," ")</f>
        <v>#REF!</v>
      </c>
      <c r="AA20" s="388" t="e">
        <f>IF(#REF!=AA$2,1," ")</f>
        <v>#REF!</v>
      </c>
      <c r="AB20" s="388" t="e">
        <f>IF(#REF!=AB$2,0," ")</f>
        <v>#REF!</v>
      </c>
      <c r="AC20" s="459" t="e">
        <f t="shared" si="37"/>
        <v>#REF!</v>
      </c>
      <c r="AD20" s="911"/>
      <c r="AE20" s="912"/>
      <c r="AF20" s="912"/>
      <c r="AG20" s="912"/>
      <c r="AH20" s="883" t="str">
        <f>AH8</f>
        <v>I</v>
      </c>
      <c r="AI20" s="41"/>
      <c r="AJ20" s="650" t="str">
        <f t="shared" si="27"/>
        <v xml:space="preserve"> </v>
      </c>
      <c r="AK20" s="41"/>
      <c r="AL20" s="29"/>
      <c r="AM20" s="509">
        <f t="shared" si="28"/>
        <v>1</v>
      </c>
      <c r="AN20" s="363"/>
      <c r="AO20" s="363"/>
      <c r="AP20" s="364"/>
      <c r="AQ20" s="363"/>
      <c r="AR20" s="363"/>
      <c r="AS20" s="363"/>
      <c r="AT20" s="363"/>
      <c r="AU20" s="363"/>
      <c r="AV20" s="363"/>
      <c r="AW20" s="363"/>
      <c r="AX20" s="363"/>
      <c r="AY20" s="363"/>
      <c r="AZ20" s="363"/>
      <c r="BA20" s="363"/>
      <c r="BB20" s="363"/>
      <c r="BC20" s="363"/>
      <c r="BD20" s="363"/>
      <c r="BE20" s="381"/>
      <c r="BF20" s="381"/>
      <c r="BG20" s="381"/>
      <c r="BH20" s="381"/>
      <c r="BI20" s="29"/>
      <c r="BJ20" s="29"/>
      <c r="BK20" s="509"/>
      <c r="BL20" s="509">
        <f t="shared" si="29"/>
        <v>0</v>
      </c>
      <c r="BM20" s="509">
        <f t="shared" si="30"/>
        <v>3</v>
      </c>
      <c r="BN20" s="509">
        <f t="shared" si="31"/>
        <v>3</v>
      </c>
      <c r="BO20" s="29"/>
      <c r="BP20" s="518" t="str">
        <f t="shared" si="32"/>
        <v xml:space="preserve"> </v>
      </c>
      <c r="BQ20" s="518" t="str">
        <f t="shared" si="32"/>
        <v xml:space="preserve"> </v>
      </c>
      <c r="BR20" s="518" t="str">
        <f t="shared" si="32"/>
        <v xml:space="preserve"> </v>
      </c>
      <c r="BS20" s="518">
        <f t="shared" si="32"/>
        <v>0</v>
      </c>
      <c r="BT20" s="520">
        <f t="shared" si="33"/>
        <v>0</v>
      </c>
      <c r="BU20" s="520">
        <f t="shared" si="34"/>
        <v>0</v>
      </c>
      <c r="BV20" s="29"/>
      <c r="BW20" s="518">
        <f t="shared" si="35"/>
        <v>0</v>
      </c>
      <c r="BX20" s="518" t="str">
        <f t="shared" si="35"/>
        <v xml:space="preserve"> </v>
      </c>
      <c r="BY20" s="518" t="str">
        <f t="shared" si="35"/>
        <v xml:space="preserve"> </v>
      </c>
      <c r="BZ20" s="518" t="str">
        <f t="shared" si="35"/>
        <v xml:space="preserve"> </v>
      </c>
      <c r="CA20" s="518" t="str">
        <f t="shared" si="35"/>
        <v xml:space="preserve"> </v>
      </c>
      <c r="CB20" s="518" t="str">
        <f t="shared" si="35"/>
        <v xml:space="preserve"> </v>
      </c>
      <c r="CC20" s="518" t="str">
        <f t="shared" si="35"/>
        <v xml:space="preserve"> </v>
      </c>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row>
    <row r="21" spans="1:111" ht="24.95" customHeight="1" thickBot="1" x14ac:dyDescent="0.35">
      <c r="A21" s="41"/>
      <c r="B21" s="862" t="s">
        <v>315</v>
      </c>
      <c r="C21" s="862"/>
      <c r="D21" s="862"/>
      <c r="E21" s="656"/>
      <c r="F21" s="656"/>
      <c r="G21" s="44"/>
      <c r="H21" s="88"/>
      <c r="I21" s="88"/>
      <c r="J21" s="88">
        <f>MAX(J13:J20)</f>
        <v>0</v>
      </c>
      <c r="K21" s="43"/>
      <c r="L21" s="89" t="str">
        <f>LOOKUP(J21,$B$86:$B$92,$H$86:$H$92)</f>
        <v>I</v>
      </c>
      <c r="M21" s="44"/>
      <c r="N21" s="401">
        <f t="shared" si="17"/>
        <v>0</v>
      </c>
      <c r="O21" s="401" t="str">
        <f t="shared" si="18"/>
        <v xml:space="preserve"> </v>
      </c>
      <c r="P21" s="401" t="str">
        <f t="shared" si="19"/>
        <v xml:space="preserve"> </v>
      </c>
      <c r="Q21" s="432" t="str">
        <f t="shared" si="20"/>
        <v xml:space="preserve"> </v>
      </c>
      <c r="R21" s="401">
        <f>MAX(R13:R20)</f>
        <v>0</v>
      </c>
      <c r="S21" s="433" t="str">
        <f>LOOKUP(J21,$B$86:$B$92,$D$86:$D$92)</f>
        <v>Insignificant</v>
      </c>
      <c r="T21" s="835"/>
      <c r="U21" s="434">
        <f t="shared" si="22"/>
        <v>0</v>
      </c>
      <c r="V21" s="450"/>
      <c r="W21" s="451"/>
      <c r="X21" s="452">
        <f t="shared" si="36"/>
        <v>3</v>
      </c>
      <c r="Y21" s="388">
        <f>IF($AH20=Y$2,3," ")</f>
        <v>3</v>
      </c>
      <c r="Z21" s="388" t="str">
        <f>IF($AH20=Z$2,2," ")</f>
        <v xml:space="preserve"> </v>
      </c>
      <c r="AA21" s="388" t="str">
        <f>IF($AH20=AA$2,1," ")</f>
        <v xml:space="preserve"> </v>
      </c>
      <c r="AB21" s="388" t="str">
        <f>IF($AH20=AB$2,0," ")</f>
        <v xml:space="preserve"> </v>
      </c>
      <c r="AC21" s="435">
        <f t="shared" si="37"/>
        <v>3</v>
      </c>
      <c r="AD21" s="658"/>
      <c r="AE21" s="656"/>
      <c r="AF21" s="656"/>
      <c r="AG21" s="656"/>
      <c r="AH21" s="884"/>
      <c r="AI21" s="41"/>
      <c r="AJ21" s="650" t="str">
        <f>LOOKUP($BU21,$BW$11:$CC$11,$BW$12:$CC$12)</f>
        <v>Insignificant</v>
      </c>
      <c r="AK21" s="41"/>
      <c r="AL21" s="29"/>
      <c r="AM21" s="509">
        <f t="shared" si="28"/>
        <v>1</v>
      </c>
      <c r="AN21" s="363"/>
      <c r="AO21" s="363"/>
      <c r="AP21" s="364"/>
      <c r="AQ21" s="363"/>
      <c r="AR21" s="363"/>
      <c r="AS21" s="363"/>
      <c r="AT21" s="363"/>
      <c r="AU21" s="363"/>
      <c r="AV21" s="363"/>
      <c r="AW21" s="363"/>
      <c r="AX21" s="363"/>
      <c r="AY21" s="363"/>
      <c r="AZ21" s="363"/>
      <c r="BA21" s="363"/>
      <c r="BB21" s="363"/>
      <c r="BC21" s="363"/>
      <c r="BD21" s="363"/>
      <c r="BE21" s="381"/>
      <c r="BF21" s="381"/>
      <c r="BG21" s="381"/>
      <c r="BH21" s="381"/>
      <c r="BI21" s="29"/>
      <c r="BJ21" s="29"/>
      <c r="BK21" s="29"/>
      <c r="BL21" s="29"/>
      <c r="BM21" s="29"/>
      <c r="BN21" s="29"/>
      <c r="BO21" s="29"/>
      <c r="BP21" s="29"/>
      <c r="BQ21" s="29"/>
      <c r="BR21" s="29"/>
      <c r="BS21" s="29"/>
      <c r="BT21" s="29"/>
      <c r="BU21" s="527">
        <f>MAX(BU13:BU20)</f>
        <v>0</v>
      </c>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row>
    <row r="22" spans="1:111" ht="10.15" customHeight="1" thickTop="1" thickBot="1" x14ac:dyDescent="0.3">
      <c r="A22" s="41"/>
      <c r="B22" s="866" t="s">
        <v>324</v>
      </c>
      <c r="C22" s="866"/>
      <c r="D22" s="866"/>
      <c r="E22" s="885" t="s">
        <v>117</v>
      </c>
      <c r="F22" s="885" t="s">
        <v>118</v>
      </c>
      <c r="G22" s="436"/>
      <c r="H22" s="477"/>
      <c r="I22" s="477"/>
      <c r="J22" s="477"/>
      <c r="K22" s="438"/>
      <c r="L22" s="871" t="s">
        <v>119</v>
      </c>
      <c r="M22" s="436"/>
      <c r="N22" s="478"/>
      <c r="O22" s="478"/>
      <c r="P22" s="478"/>
      <c r="Q22" s="479"/>
      <c r="R22" s="478"/>
      <c r="S22" s="480"/>
      <c r="T22" s="481"/>
      <c r="U22" s="482"/>
      <c r="V22" s="483"/>
      <c r="W22" s="483"/>
      <c r="X22" s="484"/>
      <c r="Y22" s="485"/>
      <c r="Z22" s="485"/>
      <c r="AA22" s="485"/>
      <c r="AB22" s="485"/>
      <c r="AC22" s="484"/>
      <c r="AD22" s="887" t="s">
        <v>345</v>
      </c>
      <c r="AE22" s="888"/>
      <c r="AF22" s="888"/>
      <c r="AG22" s="888"/>
      <c r="AH22" s="908" t="s">
        <v>181</v>
      </c>
      <c r="AI22" s="443"/>
      <c r="AJ22" s="887" t="s">
        <v>145</v>
      </c>
      <c r="AK22" s="41"/>
      <c r="AL22" s="29"/>
      <c r="AM22" s="363"/>
      <c r="AN22" s="363"/>
      <c r="AO22" s="363"/>
      <c r="AP22" s="364"/>
      <c r="AQ22" s="363"/>
      <c r="AR22" s="363"/>
      <c r="AS22" s="363"/>
      <c r="AT22" s="363"/>
      <c r="AU22" s="363"/>
      <c r="AV22" s="363"/>
      <c r="AW22" s="363"/>
      <c r="AX22" s="363"/>
      <c r="AY22" s="363"/>
      <c r="AZ22" s="363"/>
      <c r="BA22" s="363"/>
      <c r="BB22" s="363"/>
      <c r="BC22" s="363"/>
      <c r="BD22" s="363"/>
      <c r="BE22" s="381"/>
      <c r="BF22" s="381"/>
      <c r="BG22" s="381"/>
      <c r="BH22" s="381"/>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row>
    <row r="23" spans="1:111" s="17" customFormat="1" ht="120.2" customHeight="1" thickTop="1" x14ac:dyDescent="0.25">
      <c r="A23" s="46"/>
      <c r="B23" s="836"/>
      <c r="C23" s="836"/>
      <c r="D23" s="836"/>
      <c r="E23" s="886"/>
      <c r="F23" s="886"/>
      <c r="G23" s="436"/>
      <c r="H23" s="453" t="s">
        <v>121</v>
      </c>
      <c r="I23" s="453" t="s">
        <v>122</v>
      </c>
      <c r="J23" s="453" t="s">
        <v>123</v>
      </c>
      <c r="K23" s="438"/>
      <c r="L23" s="873"/>
      <c r="M23" s="436"/>
      <c r="N23" s="454" t="str">
        <f>IF(OR(F22=" ",G23=" ")," ",LOOKUP(K23,$B$86:$B$92,$H$86:$H$92))</f>
        <v>I</v>
      </c>
      <c r="O23" s="454" t="s">
        <v>57</v>
      </c>
      <c r="P23" s="454" t="s">
        <v>56</v>
      </c>
      <c r="Q23" s="454" t="s">
        <v>154</v>
      </c>
      <c r="R23" s="455" t="s">
        <v>313</v>
      </c>
      <c r="S23" s="455"/>
      <c r="T23" s="456"/>
      <c r="U23" s="457"/>
      <c r="V23" s="457"/>
      <c r="W23" s="457"/>
      <c r="X23" s="457"/>
      <c r="Y23" s="457"/>
      <c r="Z23" s="457"/>
      <c r="AA23" s="457"/>
      <c r="AB23" s="457"/>
      <c r="AC23" s="457"/>
      <c r="AD23" s="889"/>
      <c r="AE23" s="890"/>
      <c r="AF23" s="890"/>
      <c r="AG23" s="890"/>
      <c r="AH23" s="909"/>
      <c r="AI23" s="458"/>
      <c r="AJ23" s="889"/>
      <c r="AK23" s="46"/>
      <c r="AL23" s="257"/>
      <c r="AM23" s="257"/>
      <c r="AN23" s="257"/>
      <c r="AO23" s="257"/>
      <c r="AP23" s="257"/>
      <c r="AQ23" s="363"/>
      <c r="AR23" s="363"/>
      <c r="AS23" s="363"/>
      <c r="AT23" s="363"/>
      <c r="AU23" s="363"/>
      <c r="AV23" s="363"/>
      <c r="AW23" s="363"/>
      <c r="AX23" s="363"/>
      <c r="AY23" s="363"/>
      <c r="AZ23" s="363"/>
      <c r="BA23" s="363"/>
      <c r="BB23" s="363"/>
      <c r="BC23" s="363"/>
      <c r="BD23" s="363"/>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row>
    <row r="24" spans="1:111" ht="24.95" customHeight="1" x14ac:dyDescent="0.25">
      <c r="A24" s="41"/>
      <c r="B24" s="828" t="s">
        <v>172</v>
      </c>
      <c r="C24" s="829"/>
      <c r="D24" s="640" t="s">
        <v>149</v>
      </c>
      <c r="E24" s="48"/>
      <c r="F24" s="48"/>
      <c r="G24" s="44"/>
      <c r="H24" s="49" t="b">
        <f>IF(E24=" "," ",IF(E24=$E$86,$B$86,IF(E24=$E$87,$B$87,IF(E24=$E$88,$B$88,IF(E24=$E$89,$B$89)))))</f>
        <v>0</v>
      </c>
      <c r="I24" s="49" t="b">
        <f>IF(F24=" "," ",IF(F24=$F$86,$B$86,IF(F24=$F$87,$B$87,IF(F24=$F$88,$B$88,IF(F24=$F$89,$B$89)))))</f>
        <v>0</v>
      </c>
      <c r="J24" s="49">
        <f>IF(OR(H24=" ",I24=" ")," ",H24+I24)</f>
        <v>0</v>
      </c>
      <c r="K24" s="43"/>
      <c r="L24" s="47" t="str">
        <f>IF(OR(E24=" ",F24=" ")," ",LOOKUP(J24,$B$86:$B$92,$H$86:$H$92))</f>
        <v>I</v>
      </c>
      <c r="M24" s="44"/>
      <c r="N24" s="378">
        <f>IF($L24=N$5,0," ")</f>
        <v>0</v>
      </c>
      <c r="O24" s="378" t="str">
        <f>IF($L24=O$5,1," ")</f>
        <v xml:space="preserve"> </v>
      </c>
      <c r="P24" s="378" t="str">
        <f>IF($L24=P$5,2," ")</f>
        <v xml:space="preserve"> </v>
      </c>
      <c r="Q24" s="379" t="str">
        <f>IF($L24=Q$5,3," ")</f>
        <v xml:space="preserve"> </v>
      </c>
      <c r="R24" s="378">
        <f t="shared" si="21"/>
        <v>0</v>
      </c>
      <c r="S24" s="401"/>
      <c r="T24" s="120"/>
      <c r="U24" s="45">
        <f t="shared" ref="U24:U25" si="38">R24</f>
        <v>0</v>
      </c>
      <c r="V24" s="386"/>
      <c r="W24" s="387"/>
      <c r="X24" s="377">
        <f t="shared" ref="X24:X25" si="39">MAX(Y24:AB24)</f>
        <v>0</v>
      </c>
      <c r="Y24" s="388" t="str">
        <f>IF($AH24=Y$2,3," ")</f>
        <v xml:space="preserve"> </v>
      </c>
      <c r="Z24" s="388" t="str">
        <f>IF($AH24=Z$2,2," ")</f>
        <v xml:space="preserve"> </v>
      </c>
      <c r="AA24" s="388" t="str">
        <f>IF($AH24=AA$2,1," ")</f>
        <v xml:space="preserve"> </v>
      </c>
      <c r="AB24" s="388" t="str">
        <f>IF($AH24=AB$2,0," ")</f>
        <v xml:space="preserve"> </v>
      </c>
      <c r="AC24" s="459">
        <f t="shared" ref="AC24:AC25" si="40">U24+X24</f>
        <v>0</v>
      </c>
      <c r="AD24" s="893"/>
      <c r="AE24" s="893"/>
      <c r="AF24" s="893"/>
      <c r="AG24" s="893"/>
      <c r="AH24" s="910"/>
      <c r="AI24" s="41"/>
      <c r="AJ24" s="650" t="str">
        <f>IF(U24=0," ",LOOKUP($BU24,$BW$11:$CC$11,$BW$12:$CC$12))</f>
        <v xml:space="preserve"> </v>
      </c>
      <c r="AK24" s="41"/>
      <c r="AL24" s="29"/>
      <c r="AM24" s="509">
        <f t="shared" ref="AM24:AM25" si="41">$AQ$5</f>
        <v>1</v>
      </c>
      <c r="AN24" s="363"/>
      <c r="AO24" s="363"/>
      <c r="AP24" s="364"/>
      <c r="AQ24" s="363"/>
      <c r="AR24" s="363"/>
      <c r="AS24" s="363"/>
      <c r="AT24" s="363"/>
      <c r="AU24" s="363"/>
      <c r="AV24" s="363"/>
      <c r="AW24" s="363"/>
      <c r="AX24" s="363"/>
      <c r="AY24" s="363"/>
      <c r="AZ24" s="363"/>
      <c r="BA24" s="363"/>
      <c r="BB24" s="363"/>
      <c r="BC24" s="363"/>
      <c r="BD24" s="363"/>
      <c r="BE24" s="381"/>
      <c r="BF24" s="381"/>
      <c r="BG24" s="381"/>
      <c r="BH24" s="381"/>
      <c r="BI24" s="29"/>
      <c r="BJ24" s="29"/>
      <c r="BK24" s="509"/>
      <c r="BL24" s="509">
        <f t="shared" ref="BL24:BL25" si="42">R24</f>
        <v>0</v>
      </c>
      <c r="BM24" s="509">
        <f t="shared" ref="BM24:BM25" si="43">LOOKUP(AM24,BE$5:BH$5,BE$6:BH$6)</f>
        <v>3</v>
      </c>
      <c r="BN24" s="509">
        <f t="shared" ref="BN24:BN25" si="44">BL24+BM24</f>
        <v>3</v>
      </c>
      <c r="BO24" s="29"/>
      <c r="BP24" s="518" t="str">
        <f t="shared" ref="BP24:BS25" si="45">IF($BL24=BP$4,BP$4," ")</f>
        <v xml:space="preserve"> </v>
      </c>
      <c r="BQ24" s="518" t="str">
        <f t="shared" si="45"/>
        <v xml:space="preserve"> </v>
      </c>
      <c r="BR24" s="518" t="str">
        <f t="shared" si="45"/>
        <v xml:space="preserve"> </v>
      </c>
      <c r="BS24" s="518">
        <f t="shared" si="45"/>
        <v>0</v>
      </c>
      <c r="BT24" s="520">
        <f t="shared" ref="BT24:BT25" si="46">MAX(BP24:BS24)</f>
        <v>0</v>
      </c>
      <c r="BU24" s="520">
        <f t="shared" ref="BU24:BU25" si="47">IF(BT24&lt;3,BT24,BN24)</f>
        <v>0</v>
      </c>
      <c r="BV24" s="29"/>
      <c r="BW24" s="518">
        <f t="shared" ref="BW24:CC26" si="48">IF($BU24=BW$11,BW$11," ")</f>
        <v>0</v>
      </c>
      <c r="BX24" s="518" t="str">
        <f t="shared" si="48"/>
        <v xml:space="preserve"> </v>
      </c>
      <c r="BY24" s="518" t="str">
        <f t="shared" si="48"/>
        <v xml:space="preserve"> </v>
      </c>
      <c r="BZ24" s="518" t="str">
        <f t="shared" si="48"/>
        <v xml:space="preserve"> </v>
      </c>
      <c r="CA24" s="518" t="str">
        <f t="shared" si="48"/>
        <v xml:space="preserve"> </v>
      </c>
      <c r="CB24" s="518" t="str">
        <f t="shared" si="48"/>
        <v xml:space="preserve"> </v>
      </c>
      <c r="CC24" s="518" t="str">
        <f t="shared" si="48"/>
        <v xml:space="preserve"> </v>
      </c>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row>
    <row r="25" spans="1:111" ht="24.95" customHeight="1" thickBot="1" x14ac:dyDescent="0.3">
      <c r="A25" s="41"/>
      <c r="B25" s="830"/>
      <c r="C25" s="831"/>
      <c r="D25" s="641" t="s">
        <v>150</v>
      </c>
      <c r="E25" s="48"/>
      <c r="F25" s="48"/>
      <c r="G25" s="44"/>
      <c r="H25" s="49" t="b">
        <f>IF(E25=" "," ",IF(E25=$E$86,$B$86,IF(E25=$E$87,$B$87,IF(E25=$E$88,$B$88,IF(E25=$E$89,$B$89)))))</f>
        <v>0</v>
      </c>
      <c r="I25" s="49" t="b">
        <f>IF(F25=" "," ",IF(F25=$F$86,$B$86,IF(F25=$F$87,$B$87,IF(F25=$F$88,$B$88,IF(F25=$F$89,$B$89)))))</f>
        <v>0</v>
      </c>
      <c r="J25" s="49">
        <f>IF(OR(H25=" ",I25=" ")," ",H25+I25)</f>
        <v>0</v>
      </c>
      <c r="K25" s="43"/>
      <c r="L25" s="47" t="str">
        <f>IF(OR(E25=" ",F25=" ")," ",LOOKUP(J25,$B$86:$B$92,$H$86:$H$92))</f>
        <v>I</v>
      </c>
      <c r="M25" s="44"/>
      <c r="N25" s="378">
        <f>IF($L25=N$5,0," ")</f>
        <v>0</v>
      </c>
      <c r="O25" s="378" t="str">
        <f>IF($L25=O$5,1," ")</f>
        <v xml:space="preserve"> </v>
      </c>
      <c r="P25" s="378" t="str">
        <f>IF($L25=P$5,2," ")</f>
        <v xml:space="preserve"> </v>
      </c>
      <c r="Q25" s="379" t="str">
        <f>IF($L25=Q$5,3," ")</f>
        <v xml:space="preserve"> </v>
      </c>
      <c r="R25" s="378">
        <f t="shared" si="21"/>
        <v>0</v>
      </c>
      <c r="S25" s="401"/>
      <c r="T25" s="120"/>
      <c r="U25" s="45">
        <f t="shared" si="38"/>
        <v>0</v>
      </c>
      <c r="V25" s="386"/>
      <c r="W25" s="387"/>
      <c r="X25" s="377" t="e">
        <f t="shared" si="39"/>
        <v>#REF!</v>
      </c>
      <c r="Y25" s="388" t="e">
        <f>IF(#REF!=Y$2,3," ")</f>
        <v>#REF!</v>
      </c>
      <c r="Z25" s="388" t="e">
        <f>IF(#REF!=Z$2,2," ")</f>
        <v>#REF!</v>
      </c>
      <c r="AA25" s="388" t="e">
        <f>IF(#REF!=AA$2,1," ")</f>
        <v>#REF!</v>
      </c>
      <c r="AB25" s="388" t="e">
        <f>IF(#REF!=AB$2,0," ")</f>
        <v>#REF!</v>
      </c>
      <c r="AC25" s="459" t="e">
        <f t="shared" si="40"/>
        <v>#REF!</v>
      </c>
      <c r="AD25" s="877"/>
      <c r="AE25" s="877"/>
      <c r="AF25" s="877"/>
      <c r="AG25" s="878"/>
      <c r="AH25" s="906" t="str">
        <f>AH20</f>
        <v>I</v>
      </c>
      <c r="AI25" s="41"/>
      <c r="AJ25" s="650" t="str">
        <f>IF(U25=0," ",LOOKUP($BU25,$BW$11:$CC$11,$BW$12:$CC$12))</f>
        <v xml:space="preserve"> </v>
      </c>
      <c r="AK25" s="41"/>
      <c r="AL25" s="29"/>
      <c r="AM25" s="509">
        <f t="shared" si="41"/>
        <v>1</v>
      </c>
      <c r="AN25" s="363"/>
      <c r="AO25" s="363"/>
      <c r="AP25" s="364"/>
      <c r="AQ25" s="363"/>
      <c r="AR25" s="363"/>
      <c r="AS25" s="363"/>
      <c r="AT25" s="363"/>
      <c r="AU25" s="363"/>
      <c r="AV25" s="363"/>
      <c r="AW25" s="363"/>
      <c r="AX25" s="363"/>
      <c r="AY25" s="363"/>
      <c r="AZ25" s="363"/>
      <c r="BA25" s="363"/>
      <c r="BB25" s="363"/>
      <c r="BC25" s="363"/>
      <c r="BD25" s="363"/>
      <c r="BE25" s="381"/>
      <c r="BF25" s="381"/>
      <c r="BG25" s="381"/>
      <c r="BH25" s="381"/>
      <c r="BI25" s="29"/>
      <c r="BJ25" s="29"/>
      <c r="BK25" s="509"/>
      <c r="BL25" s="509">
        <f t="shared" si="42"/>
        <v>0</v>
      </c>
      <c r="BM25" s="509">
        <f t="shared" si="43"/>
        <v>3</v>
      </c>
      <c r="BN25" s="509">
        <f t="shared" si="44"/>
        <v>3</v>
      </c>
      <c r="BO25" s="29"/>
      <c r="BP25" s="518" t="str">
        <f t="shared" si="45"/>
        <v xml:space="preserve"> </v>
      </c>
      <c r="BQ25" s="518" t="str">
        <f t="shared" si="45"/>
        <v xml:space="preserve"> </v>
      </c>
      <c r="BR25" s="518" t="str">
        <f t="shared" si="45"/>
        <v xml:space="preserve"> </v>
      </c>
      <c r="BS25" s="518">
        <f t="shared" si="45"/>
        <v>0</v>
      </c>
      <c r="BT25" s="520">
        <f t="shared" si="46"/>
        <v>0</v>
      </c>
      <c r="BU25" s="520">
        <f t="shared" si="47"/>
        <v>0</v>
      </c>
      <c r="BV25" s="29"/>
      <c r="BW25" s="518">
        <f t="shared" si="48"/>
        <v>0</v>
      </c>
      <c r="BX25" s="518" t="str">
        <f t="shared" si="48"/>
        <v xml:space="preserve"> </v>
      </c>
      <c r="BY25" s="518" t="str">
        <f t="shared" si="48"/>
        <v xml:space="preserve"> </v>
      </c>
      <c r="BZ25" s="518" t="str">
        <f t="shared" si="48"/>
        <v xml:space="preserve"> </v>
      </c>
      <c r="CA25" s="518" t="str">
        <f t="shared" si="48"/>
        <v xml:space="preserve"> </v>
      </c>
      <c r="CB25" s="518" t="str">
        <f t="shared" si="48"/>
        <v xml:space="preserve"> </v>
      </c>
      <c r="CC25" s="518" t="str">
        <f t="shared" si="48"/>
        <v xml:space="preserve"> </v>
      </c>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row>
    <row r="26" spans="1:111" ht="24.95" customHeight="1" thickBot="1" x14ac:dyDescent="0.3">
      <c r="A26" s="41"/>
      <c r="B26" s="830"/>
      <c r="C26" s="831"/>
      <c r="D26" s="431" t="s">
        <v>323</v>
      </c>
      <c r="E26" s="657"/>
      <c r="F26" s="657"/>
      <c r="G26" s="44"/>
      <c r="H26" s="382"/>
      <c r="I26" s="382"/>
      <c r="J26" s="382">
        <f>MAX(J24:J25)</f>
        <v>0</v>
      </c>
      <c r="K26" s="43"/>
      <c r="L26" s="89" t="str">
        <f>IF(OR(E26=" ",F26=" ")," ",LOOKUP(J26,$B$86:$B$92,$H$86:$H$92))</f>
        <v>I</v>
      </c>
      <c r="M26" s="44"/>
      <c r="N26" s="401">
        <f>IF($L26=N$5,0," ")</f>
        <v>0</v>
      </c>
      <c r="O26" s="401" t="str">
        <f>IF($L26=O$5,1," ")</f>
        <v xml:space="preserve"> </v>
      </c>
      <c r="P26" s="401" t="str">
        <f>IF($L26=P$5,2," ")</f>
        <v xml:space="preserve"> </v>
      </c>
      <c r="Q26" s="432" t="str">
        <f>IF($L26=Q$5,3," ")</f>
        <v xml:space="preserve"> </v>
      </c>
      <c r="R26" s="401">
        <f>MAX(R24:R25)</f>
        <v>0</v>
      </c>
      <c r="S26" s="433" t="str">
        <f>LOOKUP(J26,$B$86:$B$92,$D$86:$D$92)</f>
        <v>Insignificant</v>
      </c>
      <c r="T26" s="120"/>
      <c r="U26" s="434">
        <f>R26</f>
        <v>0</v>
      </c>
      <c r="V26" s="855"/>
      <c r="W26" s="856"/>
      <c r="X26" s="856"/>
      <c r="Y26" s="856"/>
      <c r="Z26" s="856"/>
      <c r="AA26" s="856"/>
      <c r="AB26" s="857"/>
      <c r="AC26" s="435" t="e">
        <f>MAX(AC24:AC25)</f>
        <v>#REF!</v>
      </c>
      <c r="AD26" s="574"/>
      <c r="AE26" s="43"/>
      <c r="AF26" s="43"/>
      <c r="AG26" s="43"/>
      <c r="AH26" s="907"/>
      <c r="AI26" s="41"/>
      <c r="AJ26" s="650" t="str">
        <f>LOOKUP($BU26,$BW$11:$CC$11,$BW$12:$CC$12)</f>
        <v>Insignificant</v>
      </c>
      <c r="AK26" s="41"/>
      <c r="AL26" s="29"/>
      <c r="AM26" s="29"/>
      <c r="AN26" s="29"/>
      <c r="AO26" s="29"/>
      <c r="AP26" s="29"/>
      <c r="AQ26" s="363"/>
      <c r="AR26" s="363"/>
      <c r="AS26" s="363"/>
      <c r="AT26" s="363"/>
      <c r="AU26" s="363"/>
      <c r="AV26" s="363"/>
      <c r="AW26" s="363"/>
      <c r="AX26" s="363"/>
      <c r="AY26" s="363"/>
      <c r="AZ26" s="363"/>
      <c r="BA26" s="363"/>
      <c r="BB26" s="363"/>
      <c r="BC26" s="363"/>
      <c r="BD26" s="363"/>
      <c r="BE26" s="381"/>
      <c r="BF26" s="381"/>
      <c r="BG26" s="381"/>
      <c r="BH26" s="381"/>
      <c r="BI26" s="29"/>
      <c r="BJ26" s="29"/>
      <c r="BK26" s="509"/>
      <c r="BL26" s="509"/>
      <c r="BM26" s="509"/>
      <c r="BN26" s="509"/>
      <c r="BO26" s="29"/>
      <c r="BP26" s="518"/>
      <c r="BQ26" s="518"/>
      <c r="BR26" s="518"/>
      <c r="BS26" s="518"/>
      <c r="BT26" s="520"/>
      <c r="BU26" s="527">
        <f>MAX(BU24:BU25)</f>
        <v>0</v>
      </c>
      <c r="BV26" s="29"/>
      <c r="BW26" s="518">
        <f t="shared" si="48"/>
        <v>0</v>
      </c>
      <c r="BX26" s="518" t="str">
        <f t="shared" si="48"/>
        <v xml:space="preserve"> </v>
      </c>
      <c r="BY26" s="518" t="str">
        <f t="shared" si="48"/>
        <v xml:space="preserve"> </v>
      </c>
      <c r="BZ26" s="518" t="str">
        <f t="shared" si="48"/>
        <v xml:space="preserve"> </v>
      </c>
      <c r="CA26" s="518" t="str">
        <f t="shared" si="48"/>
        <v xml:space="preserve"> </v>
      </c>
      <c r="CB26" s="518" t="str">
        <f t="shared" si="48"/>
        <v xml:space="preserve"> </v>
      </c>
      <c r="CC26" s="518" t="str">
        <f t="shared" si="48"/>
        <v xml:space="preserve"> </v>
      </c>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row>
    <row r="27" spans="1:111" ht="20.100000000000001" customHeight="1" thickTop="1" thickBot="1" x14ac:dyDescent="0.45">
      <c r="A27" s="41"/>
      <c r="B27" s="818" t="s">
        <v>42</v>
      </c>
      <c r="C27" s="818"/>
      <c r="D27" s="818"/>
      <c r="E27" s="448"/>
      <c r="F27" s="448"/>
      <c r="G27" s="436"/>
      <c r="H27" s="437"/>
      <c r="I27" s="437"/>
      <c r="J27" s="437">
        <f>MAX(J9,J21,J26)</f>
        <v>0</v>
      </c>
      <c r="K27" s="438"/>
      <c r="L27" s="820" t="str">
        <f>IF(OR(E27=" ",F27=" ")," ",LOOKUP(J27,$B$86:$B$92,$H$86:$H$92))</f>
        <v>I</v>
      </c>
      <c r="M27" s="436"/>
      <c r="N27" s="439">
        <f>IF($L27=N$5,0," ")</f>
        <v>0</v>
      </c>
      <c r="O27" s="439" t="str">
        <f>IF($L27=O$5,1," ")</f>
        <v xml:space="preserve"> </v>
      </c>
      <c r="P27" s="439" t="str">
        <f>IF($L27=P$5,2," ")</f>
        <v xml:space="preserve"> </v>
      </c>
      <c r="Q27" s="440" t="str">
        <f>IF($L27=Q$5,3," ")</f>
        <v xml:space="preserve"> </v>
      </c>
      <c r="R27" s="439">
        <f>MAX(R25:R26)</f>
        <v>0</v>
      </c>
      <c r="S27" s="441" t="str">
        <f>LOOKUP(J27,$B$86:$B$92,$D$86:$D$92)</f>
        <v>Insignificant</v>
      </c>
      <c r="T27" s="442"/>
      <c r="U27" s="443"/>
      <c r="V27" s="443"/>
      <c r="W27" s="443"/>
      <c r="X27" s="443"/>
      <c r="Y27" s="443"/>
      <c r="Z27" s="443"/>
      <c r="AA27" s="443"/>
      <c r="AB27" s="443"/>
      <c r="AC27" s="444" t="e">
        <f>MAX(AC25:AC26)</f>
        <v>#REF!</v>
      </c>
      <c r="AD27" s="575" t="s">
        <v>5</v>
      </c>
      <c r="AE27" s="445"/>
      <c r="AF27" s="445"/>
      <c r="AG27" s="445"/>
      <c r="AH27" s="445"/>
      <c r="AI27" s="443"/>
      <c r="AJ27" s="881" t="str">
        <f>LOOKUP(BU27,BW4:CC4,BW5:CC5)</f>
        <v>Insignificant</v>
      </c>
      <c r="AK27" s="41"/>
      <c r="AL27" s="29"/>
      <c r="AM27" s="29"/>
      <c r="AN27" s="29"/>
      <c r="AO27" s="29"/>
      <c r="AP27" s="29"/>
      <c r="AQ27" s="363"/>
      <c r="AR27" s="363"/>
      <c r="AS27" s="363"/>
      <c r="AT27" s="363"/>
      <c r="AU27" s="363"/>
      <c r="AV27" s="363"/>
      <c r="AW27" s="363"/>
      <c r="AX27" s="363"/>
      <c r="AY27" s="363"/>
      <c r="AZ27" s="363"/>
      <c r="BA27" s="363"/>
      <c r="BB27" s="363"/>
      <c r="BC27" s="363"/>
      <c r="BD27" s="363"/>
      <c r="BE27" s="29"/>
      <c r="BF27" s="29"/>
      <c r="BG27" s="29"/>
      <c r="BH27" s="29"/>
      <c r="BI27" s="29"/>
      <c r="BJ27" s="29"/>
      <c r="BK27" s="29"/>
      <c r="BL27" s="29"/>
      <c r="BM27" s="29"/>
      <c r="BN27" s="29"/>
      <c r="BO27" s="29"/>
      <c r="BP27" s="29"/>
      <c r="BQ27" s="29"/>
      <c r="BR27" s="29"/>
      <c r="BS27" s="29"/>
      <c r="BT27" s="29"/>
      <c r="BU27" s="527">
        <f>MAX(BU9,BU21,BU26)</f>
        <v>0</v>
      </c>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row>
    <row r="28" spans="1:111" ht="20.100000000000001" customHeight="1" x14ac:dyDescent="0.4">
      <c r="A28" s="41"/>
      <c r="B28" s="819"/>
      <c r="C28" s="819"/>
      <c r="D28" s="819"/>
      <c r="E28" s="449"/>
      <c r="F28" s="449"/>
      <c r="G28" s="90"/>
      <c r="H28" s="382"/>
      <c r="I28" s="382"/>
      <c r="J28" s="382"/>
      <c r="K28" s="91"/>
      <c r="L28" s="821"/>
      <c r="M28" s="90"/>
      <c r="N28" s="383"/>
      <c r="O28" s="383"/>
      <c r="P28" s="383"/>
      <c r="Q28" s="384"/>
      <c r="R28" s="383"/>
      <c r="S28" s="383"/>
      <c r="T28" s="336"/>
      <c r="U28" s="446"/>
      <c r="V28" s="446"/>
      <c r="W28" s="446"/>
      <c r="X28" s="446"/>
      <c r="Y28" s="446"/>
      <c r="Z28" s="446"/>
      <c r="AA28" s="446"/>
      <c r="AB28" s="446"/>
      <c r="AC28" s="427"/>
      <c r="AD28" s="576" t="s">
        <v>6</v>
      </c>
      <c r="AE28" s="447"/>
      <c r="AF28" s="447"/>
      <c r="AG28" s="447"/>
      <c r="AH28" s="447"/>
      <c r="AI28" s="446"/>
      <c r="AJ28" s="882"/>
      <c r="AK28" s="41"/>
      <c r="AL28" s="29"/>
      <c r="AM28" s="29"/>
      <c r="AN28" s="29"/>
      <c r="AO28" s="29"/>
      <c r="AP28" s="29"/>
      <c r="AQ28" s="363"/>
      <c r="AR28" s="363"/>
      <c r="AS28" s="363"/>
      <c r="AT28" s="363"/>
      <c r="AU28" s="363"/>
      <c r="AV28" s="363"/>
      <c r="AW28" s="363"/>
      <c r="AX28" s="363"/>
      <c r="AY28" s="363"/>
      <c r="AZ28" s="363"/>
      <c r="BA28" s="363"/>
      <c r="BB28" s="363"/>
      <c r="BC28" s="363"/>
      <c r="BD28" s="363"/>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row>
    <row r="29" spans="1:111" ht="12.2" customHeight="1" x14ac:dyDescent="0.3">
      <c r="A29" s="41"/>
      <c r="B29" s="41"/>
      <c r="C29" s="41"/>
      <c r="D29" s="41"/>
      <c r="E29" s="62"/>
      <c r="F29" s="62"/>
      <c r="G29" s="41"/>
      <c r="H29" s="41"/>
      <c r="I29" s="41"/>
      <c r="J29" s="41"/>
      <c r="K29" s="41"/>
      <c r="L29" s="41"/>
      <c r="M29" s="41"/>
      <c r="N29" s="41"/>
      <c r="O29" s="41"/>
      <c r="P29" s="41"/>
      <c r="Q29" s="41"/>
      <c r="R29" s="41"/>
      <c r="S29" s="41"/>
      <c r="T29" s="43"/>
      <c r="U29" s="41"/>
      <c r="V29" s="41"/>
      <c r="W29" s="41"/>
      <c r="X29" s="41"/>
      <c r="Y29" s="41"/>
      <c r="Z29" s="41"/>
      <c r="AA29" s="41"/>
      <c r="AB29" s="41"/>
      <c r="AC29" s="427"/>
      <c r="AD29" s="574"/>
      <c r="AE29" s="43"/>
      <c r="AF29" s="43"/>
      <c r="AG29" s="43"/>
      <c r="AH29" s="43"/>
      <c r="AI29" s="41"/>
      <c r="AJ29" s="41"/>
      <c r="AK29" s="41"/>
      <c r="AL29" s="29"/>
      <c r="AM29" s="29"/>
      <c r="AN29" s="29"/>
      <c r="AO29" s="29"/>
      <c r="AP29" s="29"/>
      <c r="AQ29" s="363"/>
      <c r="AR29" s="363"/>
      <c r="AS29" s="363"/>
      <c r="AT29" s="363"/>
      <c r="AU29" s="363"/>
      <c r="AV29" s="363"/>
      <c r="AW29" s="363"/>
      <c r="AX29" s="363"/>
      <c r="AY29" s="363"/>
      <c r="AZ29" s="363"/>
      <c r="BA29" s="363"/>
      <c r="BB29" s="363"/>
      <c r="BC29" s="363"/>
      <c r="BD29" s="363"/>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row>
    <row r="30" spans="1:111" ht="39.950000000000003" customHeight="1" x14ac:dyDescent="0.7">
      <c r="A30" s="422"/>
      <c r="B30" s="29"/>
      <c r="C30" s="29"/>
      <c r="D30" s="29"/>
      <c r="E30" s="258"/>
      <c r="F30" s="258"/>
      <c r="G30" s="29"/>
      <c r="H30" s="29"/>
      <c r="I30" s="29"/>
      <c r="J30" s="29"/>
      <c r="K30" s="29"/>
      <c r="L30" s="29"/>
      <c r="M30" s="29"/>
      <c r="N30" s="29"/>
      <c r="O30" s="29"/>
      <c r="P30" s="29"/>
      <c r="Q30" s="29"/>
      <c r="R30" s="29"/>
      <c r="S30" s="29"/>
      <c r="T30" s="29"/>
      <c r="U30" s="29"/>
      <c r="V30" s="29"/>
      <c r="W30" s="29"/>
      <c r="X30" s="29"/>
      <c r="Y30" s="29"/>
      <c r="Z30" s="29"/>
      <c r="AA30" s="29"/>
      <c r="AB30" s="29"/>
      <c r="AC30" s="29"/>
      <c r="AD30" s="577"/>
      <c r="AE30" s="422"/>
      <c r="AF30" s="422"/>
      <c r="AG30" s="422"/>
      <c r="AH30" s="422"/>
      <c r="AI30" s="422"/>
      <c r="AJ30" s="29"/>
      <c r="AK30" s="422"/>
      <c r="AL30" s="422"/>
      <c r="AM30" s="422"/>
      <c r="AN30" s="422"/>
      <c r="AO30" s="422"/>
      <c r="AP30" s="422"/>
      <c r="AQ30" s="363"/>
      <c r="AR30" s="363"/>
      <c r="AS30" s="363"/>
      <c r="AT30" s="363"/>
      <c r="AU30" s="363"/>
      <c r="AV30" s="363"/>
      <c r="AW30" s="363"/>
      <c r="AX30" s="363"/>
      <c r="AY30" s="363"/>
      <c r="AZ30" s="363"/>
      <c r="BA30" s="363"/>
      <c r="BB30" s="363"/>
      <c r="BC30" s="363"/>
      <c r="BD30" s="363"/>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row>
    <row r="31" spans="1:111" ht="169.5" customHeight="1" x14ac:dyDescent="0.3">
      <c r="A31" s="29"/>
      <c r="B31" s="29"/>
      <c r="C31" s="29"/>
      <c r="D31" s="29"/>
      <c r="E31" s="258"/>
      <c r="F31" s="258"/>
      <c r="G31" s="29"/>
      <c r="H31" s="29"/>
      <c r="I31" s="29"/>
      <c r="J31" s="29"/>
      <c r="K31" s="29"/>
      <c r="L31" s="29"/>
      <c r="M31" s="29"/>
      <c r="N31" s="29"/>
      <c r="O31" s="29"/>
      <c r="P31" s="29"/>
      <c r="Q31" s="29"/>
      <c r="R31" s="29"/>
      <c r="S31" s="29"/>
      <c r="T31" s="29"/>
      <c r="U31" s="29"/>
      <c r="V31" s="29"/>
      <c r="W31" s="29"/>
      <c r="X31" s="29"/>
      <c r="Y31" s="29"/>
      <c r="Z31" s="29"/>
      <c r="AA31" s="29"/>
      <c r="AB31" s="29"/>
      <c r="AC31" s="29"/>
      <c r="AD31" s="571"/>
      <c r="AE31" s="29"/>
      <c r="AF31" s="29"/>
      <c r="AG31" s="29"/>
      <c r="AH31" s="29"/>
      <c r="AI31" s="29"/>
      <c r="AJ31" s="29"/>
      <c r="AK31" s="29"/>
      <c r="AL31" s="29"/>
      <c r="AM31" s="29"/>
      <c r="AN31" s="29"/>
      <c r="AO31" s="29"/>
      <c r="AP31" s="29"/>
      <c r="AQ31" s="363"/>
      <c r="AR31" s="363"/>
      <c r="AS31" s="363"/>
      <c r="AT31" s="363"/>
      <c r="AU31" s="363"/>
      <c r="AV31" s="363"/>
      <c r="AW31" s="363"/>
      <c r="AX31" s="363"/>
      <c r="AY31" s="363"/>
      <c r="AZ31" s="363"/>
      <c r="BA31" s="363"/>
      <c r="BB31" s="363"/>
      <c r="BC31" s="363"/>
      <c r="BD31" s="363"/>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row>
    <row r="32" spans="1:111" ht="39.950000000000003" customHeight="1" x14ac:dyDescent="0.3">
      <c r="A32" s="29"/>
      <c r="B32" s="29"/>
      <c r="C32" s="29"/>
      <c r="D32" s="29"/>
      <c r="E32" s="258"/>
      <c r="F32" s="258"/>
      <c r="G32" s="29"/>
      <c r="H32" s="29"/>
      <c r="I32" s="29"/>
      <c r="J32" s="29"/>
      <c r="K32" s="29"/>
      <c r="L32" s="29"/>
      <c r="M32" s="29"/>
      <c r="N32" s="29"/>
      <c r="O32" s="29"/>
      <c r="P32" s="29"/>
      <c r="Q32" s="29"/>
      <c r="R32" s="29"/>
      <c r="S32" s="29"/>
      <c r="T32" s="29"/>
      <c r="U32" s="29"/>
      <c r="V32" s="29"/>
      <c r="W32" s="29"/>
      <c r="X32" s="29"/>
      <c r="Y32" s="29"/>
      <c r="Z32" s="29"/>
      <c r="AA32" s="29"/>
      <c r="AB32" s="29"/>
      <c r="AC32" s="29"/>
      <c r="AD32" s="571"/>
      <c r="AE32" s="29"/>
      <c r="AF32" s="29"/>
      <c r="AG32" s="29"/>
      <c r="AH32" s="29"/>
      <c r="AI32" s="29"/>
      <c r="AJ32" s="29"/>
      <c r="AK32" s="29"/>
      <c r="AL32" s="29"/>
      <c r="AM32" s="29"/>
      <c r="AN32" s="29"/>
      <c r="AO32" s="29"/>
      <c r="AP32" s="29"/>
      <c r="AQ32" s="363"/>
      <c r="AR32" s="363"/>
      <c r="AS32" s="363"/>
      <c r="AT32" s="363"/>
      <c r="AU32" s="363"/>
      <c r="AV32" s="363"/>
      <c r="AW32" s="363"/>
      <c r="AX32" s="363"/>
      <c r="AY32" s="363"/>
      <c r="AZ32" s="363"/>
      <c r="BA32" s="363"/>
      <c r="BB32" s="363"/>
      <c r="BC32" s="363"/>
      <c r="BD32" s="363"/>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row>
    <row r="33" spans="1:111" ht="39.950000000000003" customHeight="1" x14ac:dyDescent="0.3">
      <c r="A33" s="29"/>
      <c r="B33" s="29"/>
      <c r="C33" s="29"/>
      <c r="D33" s="29"/>
      <c r="E33" s="258"/>
      <c r="F33" s="258"/>
      <c r="G33" s="29"/>
      <c r="H33" s="29"/>
      <c r="I33" s="29"/>
      <c r="J33" s="29"/>
      <c r="K33" s="29"/>
      <c r="L33" s="29"/>
      <c r="M33" s="29"/>
      <c r="N33" s="29"/>
      <c r="O33" s="29"/>
      <c r="P33" s="29"/>
      <c r="Q33" s="29"/>
      <c r="R33" s="29"/>
      <c r="S33" s="29"/>
      <c r="T33" s="29"/>
      <c r="U33" s="29"/>
      <c r="V33" s="29"/>
      <c r="W33" s="29"/>
      <c r="X33" s="29"/>
      <c r="Y33" s="29"/>
      <c r="Z33" s="29"/>
      <c r="AA33" s="29"/>
      <c r="AB33" s="29"/>
      <c r="AC33" s="29"/>
      <c r="AD33" s="571"/>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row>
    <row r="34" spans="1:111" ht="39.950000000000003" customHeight="1" x14ac:dyDescent="0.3">
      <c r="A34" s="29"/>
      <c r="B34" s="29"/>
      <c r="C34" s="29"/>
      <c r="D34" s="29"/>
      <c r="E34" s="258"/>
      <c r="F34" s="258"/>
      <c r="G34" s="29"/>
      <c r="H34" s="29"/>
      <c r="I34" s="29"/>
      <c r="J34" s="29"/>
      <c r="K34" s="29"/>
      <c r="L34" s="29"/>
      <c r="M34" s="29"/>
      <c r="N34" s="29"/>
      <c r="O34" s="29"/>
      <c r="P34" s="29"/>
      <c r="Q34" s="29"/>
      <c r="R34" s="29"/>
      <c r="S34" s="29"/>
      <c r="T34" s="29"/>
      <c r="U34" s="29"/>
      <c r="V34" s="29"/>
      <c r="W34" s="29"/>
      <c r="X34" s="29"/>
      <c r="Y34" s="29"/>
      <c r="Z34" s="29"/>
      <c r="AA34" s="29"/>
      <c r="AB34" s="29"/>
      <c r="AC34" s="29"/>
      <c r="AD34" s="571"/>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row>
    <row r="35" spans="1:111" ht="39.950000000000003" customHeight="1" x14ac:dyDescent="0.3">
      <c r="A35" s="29"/>
      <c r="B35" s="29"/>
      <c r="C35" s="29"/>
      <c r="D35" s="29"/>
      <c r="E35" s="258"/>
      <c r="F35" s="258"/>
      <c r="G35" s="29"/>
      <c r="H35" s="29"/>
      <c r="I35" s="29"/>
      <c r="J35" s="29"/>
      <c r="K35" s="29"/>
      <c r="L35" s="29"/>
      <c r="M35" s="29"/>
      <c r="N35" s="29"/>
      <c r="O35" s="29"/>
      <c r="P35" s="29"/>
      <c r="Q35" s="29"/>
      <c r="R35" s="29"/>
      <c r="S35" s="29"/>
      <c r="T35" s="29"/>
      <c r="U35" s="29"/>
      <c r="V35" s="29"/>
      <c r="W35" s="29"/>
      <c r="X35" s="29"/>
      <c r="Y35" s="29"/>
      <c r="Z35" s="29"/>
      <c r="AA35" s="29"/>
      <c r="AB35" s="29"/>
      <c r="AC35" s="29"/>
      <c r="AD35" s="571"/>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row>
    <row r="36" spans="1:111" ht="39.950000000000003" customHeight="1" x14ac:dyDescent="0.3">
      <c r="A36" s="29"/>
      <c r="B36" s="29"/>
      <c r="C36" s="29"/>
      <c r="D36" s="29"/>
      <c r="E36" s="258"/>
      <c r="F36" s="258"/>
      <c r="G36" s="29"/>
      <c r="H36" s="29"/>
      <c r="I36" s="29"/>
      <c r="J36" s="29"/>
      <c r="K36" s="29"/>
      <c r="L36" s="29"/>
      <c r="M36" s="29"/>
      <c r="N36" s="29"/>
      <c r="O36" s="29"/>
      <c r="P36" s="29"/>
      <c r="Q36" s="29"/>
      <c r="R36" s="29"/>
      <c r="S36" s="29"/>
      <c r="T36" s="29"/>
      <c r="U36" s="29"/>
      <c r="V36" s="29"/>
      <c r="W36" s="29"/>
      <c r="X36" s="29"/>
      <c r="Y36" s="29"/>
      <c r="Z36" s="29"/>
      <c r="AA36" s="29"/>
      <c r="AB36" s="29"/>
      <c r="AC36" s="29"/>
      <c r="AD36" s="571"/>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row>
    <row r="37" spans="1:111" ht="39.950000000000003" customHeight="1" x14ac:dyDescent="0.3">
      <c r="A37" s="29"/>
      <c r="B37" s="29"/>
      <c r="C37" s="29"/>
      <c r="D37" s="29"/>
      <c r="E37" s="258"/>
      <c r="F37" s="258"/>
      <c r="G37" s="29"/>
      <c r="H37" s="29"/>
      <c r="I37" s="29"/>
      <c r="J37" s="29"/>
      <c r="K37" s="29"/>
      <c r="L37" s="29"/>
      <c r="M37" s="29"/>
      <c r="N37" s="29"/>
      <c r="O37" s="29"/>
      <c r="P37" s="29"/>
      <c r="Q37" s="29"/>
      <c r="R37" s="29"/>
      <c r="S37" s="29"/>
      <c r="T37" s="29"/>
      <c r="U37" s="29"/>
      <c r="V37" s="29"/>
      <c r="W37" s="29"/>
      <c r="X37" s="29"/>
      <c r="Y37" s="29"/>
      <c r="Z37" s="29"/>
      <c r="AA37" s="29"/>
      <c r="AB37" s="29"/>
      <c r="AC37" s="29"/>
      <c r="AD37" s="571"/>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row>
    <row r="38" spans="1:111" ht="39.950000000000003" customHeight="1" x14ac:dyDescent="0.3">
      <c r="A38" s="29"/>
      <c r="B38" s="29"/>
      <c r="C38" s="29"/>
      <c r="D38" s="29"/>
      <c r="E38" s="258"/>
      <c r="F38" s="258"/>
      <c r="G38" s="29"/>
      <c r="H38" s="29"/>
      <c r="I38" s="29"/>
      <c r="J38" s="29"/>
      <c r="K38" s="29"/>
      <c r="L38" s="29"/>
      <c r="M38" s="29"/>
      <c r="N38" s="29"/>
      <c r="O38" s="29"/>
      <c r="P38" s="29"/>
      <c r="Q38" s="29"/>
      <c r="R38" s="29"/>
      <c r="S38" s="29"/>
      <c r="T38" s="29"/>
      <c r="U38" s="29"/>
      <c r="V38" s="29"/>
      <c r="W38" s="29"/>
      <c r="X38" s="29"/>
      <c r="Y38" s="29"/>
      <c r="Z38" s="29"/>
      <c r="AA38" s="29"/>
      <c r="AB38" s="29"/>
      <c r="AC38" s="29"/>
      <c r="AD38" s="571"/>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row>
    <row r="39" spans="1:111" ht="39.950000000000003" customHeight="1" x14ac:dyDescent="0.3">
      <c r="A39" s="29"/>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571"/>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row>
    <row r="40" spans="1:111" ht="39.950000000000003"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571"/>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row>
    <row r="41" spans="1:111"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571"/>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row>
    <row r="42" spans="1:111"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571"/>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row>
    <row r="43" spans="1:111"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571"/>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row>
    <row r="44" spans="1:111"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571"/>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row>
    <row r="45" spans="1:111"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571"/>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row>
    <row r="46" spans="1:111"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571"/>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row>
    <row r="47" spans="1:111"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571"/>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row>
    <row r="48" spans="1:111"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571"/>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row>
    <row r="49" spans="1:111"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571"/>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row>
    <row r="50" spans="1:111"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571"/>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row>
    <row r="51" spans="1:111" ht="39.950000000000003"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571"/>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row>
    <row r="52" spans="1:111" ht="39.950000000000003"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571"/>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row>
    <row r="53" spans="1:111" ht="39.950000000000003"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571"/>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row>
    <row r="54" spans="1:111" ht="39.950000000000003"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571"/>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row>
    <row r="55" spans="1:111" ht="39.950000000000003"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571"/>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row>
    <row r="56" spans="1:111" ht="39.950000000000003"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571"/>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row>
    <row r="57" spans="1:111" ht="39.950000000000003"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71"/>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row>
    <row r="58" spans="1:111" ht="39.950000000000003"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571"/>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row>
    <row r="59" spans="1:111" ht="39.950000000000003"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571"/>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row>
    <row r="60" spans="1:111"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571"/>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row>
    <row r="61" spans="1:111"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571"/>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row>
    <row r="62" spans="1:111"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571"/>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row>
    <row r="63" spans="1:111"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571"/>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row>
    <row r="64" spans="1:111"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571"/>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row>
    <row r="65" spans="1:111"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571"/>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row>
    <row r="66" spans="1:111"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571"/>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row>
    <row r="67" spans="1:111"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571"/>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row>
    <row r="68" spans="1:111"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571"/>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row>
    <row r="69" spans="1:111"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571"/>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row>
    <row r="70" spans="1:111"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571"/>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row>
    <row r="71" spans="1:111"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571"/>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row>
    <row r="72" spans="1:111"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571"/>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row>
    <row r="73" spans="1:111"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571"/>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row>
    <row r="74" spans="1:111"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571"/>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row>
    <row r="75" spans="1:111"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571"/>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row>
    <row r="76" spans="1:111"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571"/>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row>
    <row r="77" spans="1:111"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571"/>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row>
    <row r="78" spans="1:111"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571"/>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row>
    <row r="79" spans="1:111"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571"/>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row>
    <row r="80" spans="1:111"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571"/>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row>
    <row r="81" spans="1:111"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571"/>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row>
    <row r="82" spans="1:111"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571"/>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row>
    <row r="83" spans="1:111"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571"/>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row>
    <row r="84" spans="1:111" ht="39.950000000000003" customHeight="1" x14ac:dyDescent="0.25">
      <c r="B84" s="120" t="s">
        <v>132</v>
      </c>
      <c r="D84" s="5" t="s">
        <v>373</v>
      </c>
    </row>
    <row r="85" spans="1:111" ht="39.950000000000003" hidden="1" customHeight="1" thickBot="1" x14ac:dyDescent="0.3">
      <c r="B85" s="1">
        <v>0</v>
      </c>
      <c r="C85" s="1"/>
      <c r="D85" s="1"/>
      <c r="E85" s="1" t="s">
        <v>132</v>
      </c>
      <c r="F85" s="1" t="s">
        <v>132</v>
      </c>
    </row>
    <row r="86" spans="1:111" ht="39.950000000000003" hidden="1" customHeight="1" thickTop="1" x14ac:dyDescent="0.25">
      <c r="B86" s="120">
        <v>0</v>
      </c>
      <c r="D86" s="120" t="s">
        <v>130</v>
      </c>
      <c r="E86" s="63" t="s">
        <v>129</v>
      </c>
      <c r="F86" s="63" t="s">
        <v>250</v>
      </c>
      <c r="G86" s="64" t="s">
        <v>57</v>
      </c>
      <c r="H86" s="65" t="s">
        <v>153</v>
      </c>
      <c r="I86" s="66">
        <v>0</v>
      </c>
      <c r="M86" s="64" t="s">
        <v>57</v>
      </c>
      <c r="N86" s="391"/>
      <c r="AJ86" s="400" t="s">
        <v>124</v>
      </c>
    </row>
    <row r="87" spans="1:111" ht="39.950000000000003" hidden="1" customHeight="1" x14ac:dyDescent="0.25">
      <c r="B87" s="120">
        <v>1</v>
      </c>
      <c r="D87" s="120" t="s">
        <v>50</v>
      </c>
      <c r="E87" s="63" t="s">
        <v>137</v>
      </c>
      <c r="F87" s="63" t="s">
        <v>223</v>
      </c>
      <c r="G87" s="67" t="s">
        <v>56</v>
      </c>
      <c r="H87" s="68" t="s">
        <v>57</v>
      </c>
      <c r="I87" s="69">
        <v>1</v>
      </c>
      <c r="M87" s="67" t="s">
        <v>56</v>
      </c>
      <c r="AJ87" s="400" t="s">
        <v>133</v>
      </c>
    </row>
    <row r="88" spans="1:111" ht="39.950000000000003" hidden="1" customHeight="1" x14ac:dyDescent="0.25">
      <c r="B88" s="120">
        <v>2</v>
      </c>
      <c r="D88" s="120" t="s">
        <v>155</v>
      </c>
      <c r="E88" s="70" t="s">
        <v>135</v>
      </c>
      <c r="F88" s="70" t="s">
        <v>224</v>
      </c>
      <c r="G88" s="71" t="s">
        <v>154</v>
      </c>
      <c r="H88" s="72" t="s">
        <v>56</v>
      </c>
      <c r="I88" s="73">
        <v>2</v>
      </c>
      <c r="M88" s="71" t="s">
        <v>154</v>
      </c>
      <c r="AJ88" s="400" t="s">
        <v>172</v>
      </c>
    </row>
    <row r="89" spans="1:111" ht="39.950000000000003" hidden="1" customHeight="1" x14ac:dyDescent="0.25">
      <c r="B89" s="120">
        <v>3</v>
      </c>
      <c r="D89" s="120" t="s">
        <v>155</v>
      </c>
      <c r="E89" s="63" t="s">
        <v>125</v>
      </c>
      <c r="F89" s="63" t="s">
        <v>126</v>
      </c>
      <c r="H89" s="72" t="s">
        <v>56</v>
      </c>
      <c r="I89" s="73">
        <v>2</v>
      </c>
      <c r="AM89" s="370">
        <f>AZ13</f>
        <v>0</v>
      </c>
    </row>
    <row r="90" spans="1:111" ht="39.950000000000003" hidden="1" customHeight="1" x14ac:dyDescent="0.25">
      <c r="A90" s="76" t="e">
        <f>B90+F90</f>
        <v>#VALUE!</v>
      </c>
      <c r="B90" s="120">
        <v>4</v>
      </c>
      <c r="D90" s="120" t="s">
        <v>155</v>
      </c>
      <c r="E90" s="263" t="s">
        <v>132</v>
      </c>
      <c r="F90" s="263" t="s">
        <v>132</v>
      </c>
      <c r="H90" s="72" t="s">
        <v>56</v>
      </c>
      <c r="I90" s="73">
        <v>2</v>
      </c>
      <c r="AI90" s="76" t="e">
        <f>AM90+AQ90</f>
        <v>#REF!</v>
      </c>
      <c r="AK90" s="76">
        <f>AO90+AV90</f>
        <v>0</v>
      </c>
      <c r="AL90" s="74" t="e">
        <f>#REF!</f>
        <v>#REF!</v>
      </c>
      <c r="AM90" s="76" t="e">
        <f>MAX(AM91:AM94)</f>
        <v>#REF!</v>
      </c>
      <c r="AP90" s="47" t="str">
        <f>L24</f>
        <v>I</v>
      </c>
      <c r="AQ90" s="76">
        <f>MAX(AQ91:AQ94)</f>
        <v>0</v>
      </c>
    </row>
    <row r="91" spans="1:111" ht="39.950000000000003" hidden="1" customHeight="1" x14ac:dyDescent="0.7">
      <c r="B91" s="120">
        <v>5</v>
      </c>
      <c r="D91" s="120" t="s">
        <v>156</v>
      </c>
      <c r="E91" s="264"/>
      <c r="F91" s="264"/>
      <c r="H91" s="78" t="s">
        <v>154</v>
      </c>
      <c r="I91" s="79">
        <v>3</v>
      </c>
      <c r="AL91" s="82" t="s">
        <v>153</v>
      </c>
      <c r="AM91" s="76" t="e">
        <f>IF(#REF!=#REF!,3," ")</f>
        <v>#REF!</v>
      </c>
      <c r="AP91" s="83" t="s">
        <v>154</v>
      </c>
      <c r="AQ91" s="76" t="str">
        <f>IF(AP91=$AP$90,3," ")</f>
        <v xml:space="preserve"> </v>
      </c>
    </row>
    <row r="92" spans="1:111" ht="39.950000000000003" hidden="1" customHeight="1" x14ac:dyDescent="0.3">
      <c r="B92" s="120">
        <v>6</v>
      </c>
      <c r="D92" s="120" t="s">
        <v>156</v>
      </c>
      <c r="E92" s="77"/>
      <c r="F92" s="77"/>
      <c r="H92" s="78" t="s">
        <v>154</v>
      </c>
      <c r="I92" s="79">
        <v>3</v>
      </c>
      <c r="AL92" s="82" t="s">
        <v>158</v>
      </c>
      <c r="AM92" s="76" t="e">
        <f>IF(#REF!=#REF!,2," ")</f>
        <v>#REF!</v>
      </c>
      <c r="AP92" s="85" t="s">
        <v>56</v>
      </c>
      <c r="AQ92" s="76" t="str">
        <f>IF(AP92=$AP$90,2," ")</f>
        <v xml:space="preserve"> </v>
      </c>
    </row>
    <row r="93" spans="1:111" ht="39.950000000000003" hidden="1" customHeight="1" x14ac:dyDescent="0.3">
      <c r="B93" s="120">
        <v>7</v>
      </c>
      <c r="E93" s="77"/>
      <c r="F93" s="77"/>
      <c r="AL93" s="82" t="s">
        <v>159</v>
      </c>
      <c r="AM93" s="76" t="e">
        <f>IF(#REF!=#REF!,1," ")</f>
        <v>#REF!</v>
      </c>
      <c r="AP93" s="86" t="s">
        <v>57</v>
      </c>
      <c r="AQ93" s="76" t="str">
        <f>IF(AP93=$AP$90,1," ")</f>
        <v xml:space="preserve"> </v>
      </c>
    </row>
    <row r="94" spans="1:111" ht="39.950000000000003" hidden="1" customHeight="1" x14ac:dyDescent="0.3">
      <c r="B94" s="120">
        <v>8</v>
      </c>
      <c r="E94" s="77"/>
      <c r="F94" s="77"/>
      <c r="AL94" s="82" t="s">
        <v>160</v>
      </c>
      <c r="AM94" s="76" t="e">
        <f>IF(#REF!=#REF!,0," ")</f>
        <v>#REF!</v>
      </c>
      <c r="AP94" s="47" t="s">
        <v>153</v>
      </c>
      <c r="AQ94" s="76">
        <f>IF(AP94=$AP$90,0," ")</f>
        <v>0</v>
      </c>
    </row>
    <row r="95" spans="1:111" ht="39.950000000000003" hidden="1" customHeight="1" x14ac:dyDescent="0.3">
      <c r="B95" s="120">
        <v>9</v>
      </c>
      <c r="E95" s="77"/>
      <c r="F95" s="77"/>
    </row>
    <row r="96" spans="1:111" ht="39.950000000000003" hidden="1" customHeight="1" x14ac:dyDescent="0.25">
      <c r="B96" s="1"/>
      <c r="C96" s="1"/>
      <c r="D96" s="1"/>
      <c r="E96" s="1"/>
      <c r="F96" s="1"/>
    </row>
    <row r="97" spans="1:43" hidden="1" x14ac:dyDescent="0.25"/>
    <row r="98" spans="1:43" hidden="1" x14ac:dyDescent="0.25"/>
    <row r="99" spans="1:43" ht="46.5" hidden="1" x14ac:dyDescent="0.25">
      <c r="AM99" s="370" t="e">
        <f>#REF!</f>
        <v>#REF!</v>
      </c>
    </row>
    <row r="100" spans="1:43" ht="33.75" hidden="1" x14ac:dyDescent="0.25">
      <c r="A100" s="76">
        <f>B100+F100</f>
        <v>0</v>
      </c>
      <c r="AI100" s="76" t="e">
        <f>AM100+AQ100</f>
        <v>#REF!</v>
      </c>
      <c r="AK100" s="76">
        <f>AO100+AV100</f>
        <v>0</v>
      </c>
      <c r="AL100" s="74" t="e">
        <f>#REF!</f>
        <v>#REF!</v>
      </c>
      <c r="AM100" s="76" t="e">
        <f>MAX(AM101:AM104)</f>
        <v>#REF!</v>
      </c>
      <c r="AP100" s="47" t="str">
        <f>L25</f>
        <v>I</v>
      </c>
      <c r="AQ100" s="76">
        <f>MAX(AQ101:AQ104)</f>
        <v>0</v>
      </c>
    </row>
    <row r="101" spans="1:43" ht="28.5" hidden="1" x14ac:dyDescent="0.25">
      <c r="AL101" s="82" t="s">
        <v>153</v>
      </c>
      <c r="AM101" s="76" t="e">
        <f>IF(#REF!=#REF!,3," ")</f>
        <v>#REF!</v>
      </c>
      <c r="AP101" s="83" t="s">
        <v>154</v>
      </c>
      <c r="AQ101" s="76" t="str">
        <f>IF(AP101=$AP$100,3," ")</f>
        <v xml:space="preserve"> </v>
      </c>
    </row>
    <row r="102" spans="1:43" ht="28.5" hidden="1" x14ac:dyDescent="0.25">
      <c r="AL102" s="82" t="s">
        <v>158</v>
      </c>
      <c r="AM102" s="76" t="e">
        <f>IF(#REF!=#REF!,2," ")</f>
        <v>#REF!</v>
      </c>
      <c r="AP102" s="85" t="s">
        <v>56</v>
      </c>
      <c r="AQ102" s="76" t="str">
        <f>IF(AP102=$AP$100,2," ")</f>
        <v xml:space="preserve"> </v>
      </c>
    </row>
    <row r="103" spans="1:43" ht="28.5" hidden="1" x14ac:dyDescent="0.25">
      <c r="AL103" s="82" t="s">
        <v>159</v>
      </c>
      <c r="AM103" s="76" t="e">
        <f>IF(#REF!=#REF!,1," ")</f>
        <v>#REF!</v>
      </c>
      <c r="AP103" s="86" t="s">
        <v>57</v>
      </c>
      <c r="AQ103" s="76" t="str">
        <f>IF(AP103=$AP$100,1," ")</f>
        <v xml:space="preserve"> </v>
      </c>
    </row>
    <row r="104" spans="1:43" ht="28.5" hidden="1" x14ac:dyDescent="0.25">
      <c r="AL104" s="82" t="s">
        <v>160</v>
      </c>
      <c r="AM104" s="76" t="e">
        <f>IF(#REF!=#REF!,0," ")</f>
        <v>#REF!</v>
      </c>
      <c r="AP104" s="47" t="s">
        <v>153</v>
      </c>
      <c r="AQ104" s="76">
        <f>IF(AP104=$AP$100,0," ")</f>
        <v>0</v>
      </c>
    </row>
  </sheetData>
  <sheetProtection algorithmName="SHA-512" hashValue="06ABB1YepTNBOx6bNB4sykAEepr4U/yspvSNODs/sCi5tligifXW/RNMCv9HiUdWLNalkC6tP1fHn2ur344jwQ==" saltValue="cls8iWVQHCh+27TYdf/P6Q==" spinCount="100000" sheet="1" selectLockedCells="1"/>
  <mergeCells count="53">
    <mergeCell ref="AD2:AH2"/>
    <mergeCell ref="C4:D4"/>
    <mergeCell ref="E4:L4"/>
    <mergeCell ref="AD4:AD8"/>
    <mergeCell ref="AE4:AE8"/>
    <mergeCell ref="AF4:AF8"/>
    <mergeCell ref="AG4:AG8"/>
    <mergeCell ref="B5:D5"/>
    <mergeCell ref="AH5:AH7"/>
    <mergeCell ref="B6:C9"/>
    <mergeCell ref="AH8:AH9"/>
    <mergeCell ref="BH8:BH9"/>
    <mergeCell ref="B10:D12"/>
    <mergeCell ref="E10:E12"/>
    <mergeCell ref="F10:F12"/>
    <mergeCell ref="AH10:AH19"/>
    <mergeCell ref="L11:L12"/>
    <mergeCell ref="AJ11:AJ12"/>
    <mergeCell ref="B13:B20"/>
    <mergeCell ref="C13:D13"/>
    <mergeCell ref="AD13:AG13"/>
    <mergeCell ref="C14:D14"/>
    <mergeCell ref="AD14:AG14"/>
    <mergeCell ref="C15:D15"/>
    <mergeCell ref="AD15:AG15"/>
    <mergeCell ref="C17:D17"/>
    <mergeCell ref="AD17:AG17"/>
    <mergeCell ref="C16:D16"/>
    <mergeCell ref="AD16:AG16"/>
    <mergeCell ref="AH20:AH21"/>
    <mergeCell ref="B21:D21"/>
    <mergeCell ref="B22:D23"/>
    <mergeCell ref="E22:E23"/>
    <mergeCell ref="F22:F23"/>
    <mergeCell ref="L22:L23"/>
    <mergeCell ref="AD22:AG23"/>
    <mergeCell ref="C18:D18"/>
    <mergeCell ref="T18:T21"/>
    <mergeCell ref="AD18:AG18"/>
    <mergeCell ref="C19:D19"/>
    <mergeCell ref="AD19:AG19"/>
    <mergeCell ref="C20:D20"/>
    <mergeCell ref="AD20:AG20"/>
    <mergeCell ref="B27:D28"/>
    <mergeCell ref="L27:L28"/>
    <mergeCell ref="AJ27:AJ28"/>
    <mergeCell ref="AH25:AH26"/>
    <mergeCell ref="AH22:AH24"/>
    <mergeCell ref="AJ22:AJ23"/>
    <mergeCell ref="B24:C26"/>
    <mergeCell ref="AD24:AG24"/>
    <mergeCell ref="AD25:AG25"/>
    <mergeCell ref="V26:AB26"/>
  </mergeCells>
  <conditionalFormatting sqref="AP94 AP90 AP100 L7 L9 L24 L13:L21 AJ13:AJ20">
    <cfRule type="cellIs" dxfId="473" priority="115" operator="equal">
      <formula>" "</formula>
    </cfRule>
    <cfRule type="cellIs" dxfId="472" priority="116" operator="equal">
      <formula>0</formula>
    </cfRule>
    <cfRule type="cellIs" dxfId="471" priority="117" operator="equal">
      <formula>$G$88</formula>
    </cfRule>
    <cfRule type="cellIs" dxfId="470" priority="118" operator="equal">
      <formula>$G$87</formula>
    </cfRule>
    <cfRule type="cellIs" dxfId="469" priority="119" operator="equal">
      <formula>$G$86</formula>
    </cfRule>
  </conditionalFormatting>
  <conditionalFormatting sqref="AW9:AY9">
    <cfRule type="cellIs" dxfId="468" priority="114" operator="equal">
      <formula>"Low Moisture"</formula>
    </cfRule>
  </conditionalFormatting>
  <conditionalFormatting sqref="C4:D4">
    <cfRule type="cellIs" dxfId="467" priority="113" operator="equal">
      <formula>"Not Applicable"</formula>
    </cfRule>
  </conditionalFormatting>
  <conditionalFormatting sqref="AP104">
    <cfRule type="cellIs" dxfId="466" priority="108" operator="equal">
      <formula>" "</formula>
    </cfRule>
    <cfRule type="cellIs" dxfId="465" priority="109" operator="equal">
      <formula>0</formula>
    </cfRule>
    <cfRule type="cellIs" dxfId="464" priority="110" operator="equal">
      <formula>$G$88</formula>
    </cfRule>
    <cfRule type="cellIs" dxfId="463" priority="111" operator="equal">
      <formula>$G$87</formula>
    </cfRule>
    <cfRule type="cellIs" dxfId="462" priority="112" operator="equal">
      <formula>$G$86</formula>
    </cfRule>
  </conditionalFormatting>
  <conditionalFormatting sqref="L8">
    <cfRule type="cellIs" dxfId="461" priority="103" operator="equal">
      <formula>" "</formula>
    </cfRule>
    <cfRule type="cellIs" dxfId="460" priority="104" operator="equal">
      <formula>0</formula>
    </cfRule>
    <cfRule type="cellIs" dxfId="459" priority="105" operator="equal">
      <formula>$G$88</formula>
    </cfRule>
    <cfRule type="cellIs" dxfId="458" priority="106" operator="equal">
      <formula>$G$87</formula>
    </cfRule>
    <cfRule type="cellIs" dxfId="457" priority="107" operator="equal">
      <formula>$G$86</formula>
    </cfRule>
  </conditionalFormatting>
  <conditionalFormatting sqref="L6">
    <cfRule type="cellIs" dxfId="456" priority="98" operator="equal">
      <formula>" "</formula>
    </cfRule>
    <cfRule type="cellIs" dxfId="455" priority="99" operator="equal">
      <formula>0</formula>
    </cfRule>
    <cfRule type="cellIs" dxfId="454" priority="100" operator="equal">
      <formula>$G$88</formula>
    </cfRule>
    <cfRule type="cellIs" dxfId="453" priority="101" operator="equal">
      <formula>$G$87</formula>
    </cfRule>
    <cfRule type="cellIs" dxfId="452" priority="102" operator="equal">
      <formula>$G$86</formula>
    </cfRule>
  </conditionalFormatting>
  <conditionalFormatting sqref="N5">
    <cfRule type="cellIs" dxfId="451" priority="93" operator="equal">
      <formula>" "</formula>
    </cfRule>
    <cfRule type="cellIs" dxfId="450" priority="94" operator="equal">
      <formula>0</formula>
    </cfRule>
    <cfRule type="cellIs" dxfId="449" priority="95" operator="equal">
      <formula>$G$88</formula>
    </cfRule>
    <cfRule type="cellIs" dxfId="448" priority="96" operator="equal">
      <formula>$G$87</formula>
    </cfRule>
    <cfRule type="cellIs" dxfId="447" priority="97" operator="equal">
      <formula>$G$86</formula>
    </cfRule>
  </conditionalFormatting>
  <conditionalFormatting sqref="O5:Q5">
    <cfRule type="cellIs" dxfId="446" priority="88" operator="equal">
      <formula>" "</formula>
    </cfRule>
    <cfRule type="cellIs" dxfId="445" priority="89" operator="equal">
      <formula>0</formula>
    </cfRule>
    <cfRule type="cellIs" dxfId="444" priority="90" operator="equal">
      <formula>$G$88</formula>
    </cfRule>
    <cfRule type="cellIs" dxfId="443" priority="91" operator="equal">
      <formula>$G$87</formula>
    </cfRule>
    <cfRule type="cellIs" dxfId="442" priority="92" operator="equal">
      <formula>$G$86</formula>
    </cfRule>
  </conditionalFormatting>
  <conditionalFormatting sqref="L25">
    <cfRule type="cellIs" dxfId="441" priority="83" operator="equal">
      <formula>" "</formula>
    </cfRule>
    <cfRule type="cellIs" dxfId="440" priority="84" operator="equal">
      <formula>0</formula>
    </cfRule>
    <cfRule type="cellIs" dxfId="439" priority="85" operator="equal">
      <formula>$G$88</formula>
    </cfRule>
    <cfRule type="cellIs" dxfId="438" priority="86" operator="equal">
      <formula>$G$87</formula>
    </cfRule>
    <cfRule type="cellIs" dxfId="437" priority="87" operator="equal">
      <formula>$G$86</formula>
    </cfRule>
  </conditionalFormatting>
  <conditionalFormatting sqref="L26">
    <cfRule type="cellIs" dxfId="436" priority="78" operator="equal">
      <formula>" "</formula>
    </cfRule>
    <cfRule type="cellIs" dxfId="435" priority="79" operator="equal">
      <formula>0</formula>
    </cfRule>
    <cfRule type="cellIs" dxfId="434" priority="80" operator="equal">
      <formula>$G$88</formula>
    </cfRule>
    <cfRule type="cellIs" dxfId="433" priority="81" operator="equal">
      <formula>$G$87</formula>
    </cfRule>
    <cfRule type="cellIs" dxfId="432" priority="82" operator="equal">
      <formula>$G$86</formula>
    </cfRule>
  </conditionalFormatting>
  <conditionalFormatting sqref="N86 S9">
    <cfRule type="cellIs" dxfId="431" priority="75" operator="equal">
      <formula>$E$103</formula>
    </cfRule>
    <cfRule type="cellIs" dxfId="430" priority="76" operator="equal">
      <formula>$E$102</formula>
    </cfRule>
    <cfRule type="cellIs" dxfId="429" priority="77" operator="equal">
      <formula>$E$101</formula>
    </cfRule>
  </conditionalFormatting>
  <conditionalFormatting sqref="S21:S22">
    <cfRule type="cellIs" dxfId="428" priority="72" operator="equal">
      <formula>$E$103</formula>
    </cfRule>
    <cfRule type="cellIs" dxfId="427" priority="73" operator="equal">
      <formula>$E$102</formula>
    </cfRule>
    <cfRule type="cellIs" dxfId="426" priority="74" operator="equal">
      <formula>$E$101</formula>
    </cfRule>
  </conditionalFormatting>
  <conditionalFormatting sqref="S26">
    <cfRule type="cellIs" dxfId="425" priority="69" operator="equal">
      <formula>$E$103</formula>
    </cfRule>
    <cfRule type="cellIs" dxfId="424" priority="70" operator="equal">
      <formula>$E$102</formula>
    </cfRule>
    <cfRule type="cellIs" dxfId="423" priority="71" operator="equal">
      <formula>$E$101</formula>
    </cfRule>
  </conditionalFormatting>
  <conditionalFormatting sqref="L27">
    <cfRule type="cellIs" dxfId="422" priority="64" operator="equal">
      <formula>" "</formula>
    </cfRule>
    <cfRule type="cellIs" dxfId="421" priority="65" operator="equal">
      <formula>0</formula>
    </cfRule>
    <cfRule type="cellIs" dxfId="420" priority="66" operator="equal">
      <formula>$G$88</formula>
    </cfRule>
    <cfRule type="cellIs" dxfId="419" priority="67" operator="equal">
      <formula>$G$87</formula>
    </cfRule>
    <cfRule type="cellIs" dxfId="418" priority="68" operator="equal">
      <formula>$G$86</formula>
    </cfRule>
  </conditionalFormatting>
  <conditionalFormatting sqref="AJ27">
    <cfRule type="cellIs" dxfId="417" priority="60" operator="equal">
      <formula>"Insignificant"</formula>
    </cfRule>
    <cfRule type="colorScale" priority="61">
      <colorScale>
        <cfvo type="min"/>
        <cfvo type="max"/>
        <color rgb="FFFF7128"/>
        <color rgb="FFFFEF9C"/>
      </colorScale>
    </cfRule>
    <cfRule type="cellIs" dxfId="416" priority="62" operator="equal">
      <formula>"Moderate"</formula>
    </cfRule>
    <cfRule type="cellIs" dxfId="415" priority="63" operator="equal">
      <formula>"Significant"</formula>
    </cfRule>
  </conditionalFormatting>
  <conditionalFormatting sqref="S27">
    <cfRule type="cellIs" dxfId="414" priority="57" operator="equal">
      <formula>$E$103</formula>
    </cfRule>
    <cfRule type="cellIs" dxfId="413" priority="58" operator="equal">
      <formula>$E$102</formula>
    </cfRule>
    <cfRule type="cellIs" dxfId="412" priority="59" operator="equal">
      <formula>$E$101</formula>
    </cfRule>
  </conditionalFormatting>
  <conditionalFormatting sqref="N12">
    <cfRule type="cellIs" dxfId="411" priority="52" operator="equal">
      <formula>" "</formula>
    </cfRule>
    <cfRule type="cellIs" dxfId="410" priority="53" operator="equal">
      <formula>0</formula>
    </cfRule>
    <cfRule type="cellIs" dxfId="409" priority="54" operator="equal">
      <formula>$G$88</formula>
    </cfRule>
    <cfRule type="cellIs" dxfId="408" priority="55" operator="equal">
      <formula>$G$87</formula>
    </cfRule>
    <cfRule type="cellIs" dxfId="407" priority="56" operator="equal">
      <formula>$G$86</formula>
    </cfRule>
  </conditionalFormatting>
  <conditionalFormatting sqref="O12:Q12">
    <cfRule type="cellIs" dxfId="406" priority="47" operator="equal">
      <formula>" "</formula>
    </cfRule>
    <cfRule type="cellIs" dxfId="405" priority="48" operator="equal">
      <formula>0</formula>
    </cfRule>
    <cfRule type="cellIs" dxfId="404" priority="49" operator="equal">
      <formula>$G$88</formula>
    </cfRule>
    <cfRule type="cellIs" dxfId="403" priority="50" operator="equal">
      <formula>$G$87</formula>
    </cfRule>
    <cfRule type="cellIs" dxfId="402" priority="51" operator="equal">
      <formula>$G$86</formula>
    </cfRule>
  </conditionalFormatting>
  <conditionalFormatting sqref="N23">
    <cfRule type="cellIs" dxfId="401" priority="42" operator="equal">
      <formula>" "</formula>
    </cfRule>
    <cfRule type="cellIs" dxfId="400" priority="43" operator="equal">
      <formula>0</formula>
    </cfRule>
    <cfRule type="cellIs" dxfId="399" priority="44" operator="equal">
      <formula>$G$88</formula>
    </cfRule>
    <cfRule type="cellIs" dxfId="398" priority="45" operator="equal">
      <formula>$G$87</formula>
    </cfRule>
    <cfRule type="cellIs" dxfId="397" priority="46" operator="equal">
      <formula>$G$86</formula>
    </cfRule>
  </conditionalFormatting>
  <conditionalFormatting sqref="O23:Q23">
    <cfRule type="cellIs" dxfId="396" priority="37" operator="equal">
      <formula>" "</formula>
    </cfRule>
    <cfRule type="cellIs" dxfId="395" priority="38" operator="equal">
      <formula>0</formula>
    </cfRule>
    <cfRule type="cellIs" dxfId="394" priority="39" operator="equal">
      <formula>$G$88</formula>
    </cfRule>
    <cfRule type="cellIs" dxfId="393" priority="40" operator="equal">
      <formula>$G$87</formula>
    </cfRule>
    <cfRule type="cellIs" dxfId="392" priority="41" operator="equal">
      <formula>$G$86</formula>
    </cfRule>
  </conditionalFormatting>
  <conditionalFormatting sqref="AJ6:AJ9">
    <cfRule type="cellIs" dxfId="391" priority="120" operator="equal">
      <formula>"Insignificant"</formula>
    </cfRule>
    <cfRule type="colorScale" priority="121">
      <colorScale>
        <cfvo type="min"/>
        <cfvo type="max"/>
        <color rgb="FFFF7128"/>
        <color rgb="FFFFEF9C"/>
      </colorScale>
    </cfRule>
    <cfRule type="cellIs" dxfId="390" priority="122" operator="equal">
      <formula>"Moderate"</formula>
    </cfRule>
    <cfRule type="cellIs" dxfId="389" priority="123" operator="equal">
      <formula>"Significant"</formula>
    </cfRule>
  </conditionalFormatting>
  <conditionalFormatting sqref="AJ14">
    <cfRule type="cellIs" dxfId="388" priority="28" operator="equal">
      <formula>" "</formula>
    </cfRule>
    <cfRule type="cellIs" dxfId="387" priority="29" operator="equal">
      <formula>0</formula>
    </cfRule>
    <cfRule type="cellIs" dxfId="386" priority="30" operator="equal">
      <formula>$G$88</formula>
    </cfRule>
    <cfRule type="cellIs" dxfId="385" priority="31" operator="equal">
      <formula>$G$87</formula>
    </cfRule>
    <cfRule type="cellIs" dxfId="384" priority="32" operator="equal">
      <formula>$G$86</formula>
    </cfRule>
  </conditionalFormatting>
  <conditionalFormatting sqref="AJ14">
    <cfRule type="cellIs" dxfId="383" priority="33" operator="equal">
      <formula>"Insignificant"</formula>
    </cfRule>
    <cfRule type="colorScale" priority="34">
      <colorScale>
        <cfvo type="min"/>
        <cfvo type="max"/>
        <color rgb="FFFF7128"/>
        <color rgb="FFFFEF9C"/>
      </colorScale>
    </cfRule>
    <cfRule type="cellIs" dxfId="382" priority="35" operator="equal">
      <formula>"Moderate"</formula>
    </cfRule>
    <cfRule type="cellIs" dxfId="381" priority="36" operator="equal">
      <formula>"Significant"</formula>
    </cfRule>
  </conditionalFormatting>
  <conditionalFormatting sqref="AJ24:AJ25">
    <cfRule type="cellIs" dxfId="380" priority="19" operator="equal">
      <formula>" "</formula>
    </cfRule>
    <cfRule type="cellIs" dxfId="379" priority="20" operator="equal">
      <formula>0</formula>
    </cfRule>
    <cfRule type="cellIs" dxfId="378" priority="21" operator="equal">
      <formula>$G$88</formula>
    </cfRule>
    <cfRule type="cellIs" dxfId="377" priority="22" operator="equal">
      <formula>$G$87</formula>
    </cfRule>
    <cfRule type="cellIs" dxfId="376" priority="23" operator="equal">
      <formula>$G$86</formula>
    </cfRule>
  </conditionalFormatting>
  <conditionalFormatting sqref="AJ24:AJ25">
    <cfRule type="cellIs" dxfId="375" priority="24" operator="equal">
      <formula>"Insignificant"</formula>
    </cfRule>
    <cfRule type="colorScale" priority="25">
      <colorScale>
        <cfvo type="min"/>
        <cfvo type="max"/>
        <color rgb="FFFF7128"/>
        <color rgb="FFFFEF9C"/>
      </colorScale>
    </cfRule>
    <cfRule type="cellIs" dxfId="374" priority="26" operator="equal">
      <formula>"Moderate"</formula>
    </cfRule>
    <cfRule type="cellIs" dxfId="373" priority="27" operator="equal">
      <formula>"Significant"</formula>
    </cfRule>
  </conditionalFormatting>
  <conditionalFormatting sqref="AJ26">
    <cfRule type="cellIs" dxfId="372" priority="10" operator="equal">
      <formula>" "</formula>
    </cfRule>
    <cfRule type="cellIs" dxfId="371" priority="11" operator="equal">
      <formula>0</formula>
    </cfRule>
    <cfRule type="cellIs" dxfId="370" priority="12" operator="equal">
      <formula>$G$88</formula>
    </cfRule>
    <cfRule type="cellIs" dxfId="369" priority="13" operator="equal">
      <formula>$G$87</formula>
    </cfRule>
    <cfRule type="cellIs" dxfId="368" priority="14" operator="equal">
      <formula>$G$86</formula>
    </cfRule>
  </conditionalFormatting>
  <conditionalFormatting sqref="AJ26">
    <cfRule type="cellIs" dxfId="367" priority="15" operator="equal">
      <formula>"Insignificant"</formula>
    </cfRule>
    <cfRule type="colorScale" priority="16">
      <colorScale>
        <cfvo type="min"/>
        <cfvo type="max"/>
        <color rgb="FFFF7128"/>
        <color rgb="FFFFEF9C"/>
      </colorScale>
    </cfRule>
    <cfRule type="cellIs" dxfId="366" priority="17" operator="equal">
      <formula>"Moderate"</formula>
    </cfRule>
    <cfRule type="cellIs" dxfId="365" priority="18" operator="equal">
      <formula>"Significant"</formula>
    </cfRule>
  </conditionalFormatting>
  <conditionalFormatting sqref="AJ21">
    <cfRule type="cellIs" dxfId="364" priority="1" operator="equal">
      <formula>" "</formula>
    </cfRule>
    <cfRule type="cellIs" dxfId="363" priority="2" operator="equal">
      <formula>0</formula>
    </cfRule>
    <cfRule type="cellIs" dxfId="362" priority="3" operator="equal">
      <formula>$G$88</formula>
    </cfRule>
    <cfRule type="cellIs" dxfId="361" priority="4" operator="equal">
      <formula>$G$87</formula>
    </cfRule>
    <cfRule type="cellIs" dxfId="360" priority="5" operator="equal">
      <formula>$G$86</formula>
    </cfRule>
  </conditionalFormatting>
  <conditionalFormatting sqref="AJ21">
    <cfRule type="cellIs" dxfId="359" priority="6" operator="equal">
      <formula>"Insignificant"</formula>
    </cfRule>
    <cfRule type="colorScale" priority="7">
      <colorScale>
        <cfvo type="min"/>
        <cfvo type="max"/>
        <color rgb="FFFF7128"/>
        <color rgb="FFFFEF9C"/>
      </colorScale>
    </cfRule>
    <cfRule type="cellIs" dxfId="358" priority="8" operator="equal">
      <formula>"Moderate"</formula>
    </cfRule>
    <cfRule type="cellIs" dxfId="357" priority="9" operator="equal">
      <formula>"Significant"</formula>
    </cfRule>
  </conditionalFormatting>
  <conditionalFormatting sqref="AJ13:AJ20">
    <cfRule type="cellIs" dxfId="356" priority="124" operator="equal">
      <formula>"Insignificant"</formula>
    </cfRule>
    <cfRule type="colorScale" priority="125">
      <colorScale>
        <cfvo type="min"/>
        <cfvo type="max"/>
        <color rgb="FFFF7128"/>
        <color rgb="FFFFEF9C"/>
      </colorScale>
    </cfRule>
    <cfRule type="cellIs" dxfId="355" priority="126" operator="equal">
      <formula>"Moderate"</formula>
    </cfRule>
    <cfRule type="cellIs" dxfId="354" priority="127" operator="equal">
      <formula>"Significant"</formula>
    </cfRule>
  </conditionalFormatting>
  <dataValidations count="4">
    <dataValidation type="list" allowBlank="1" showInputMessage="1" showErrorMessage="1" sqref="AD9:AG9" xr:uid="{00000000-0002-0000-0500-000000000000}">
      <formula1>$AM$3:$AN$3</formula1>
    </dataValidation>
    <dataValidation type="list" allowBlank="1" showInputMessage="1" showErrorMessage="1" sqref="E27:E28 E6:E8 E24:E25 E13:E20" xr:uid="{00000000-0002-0000-0500-000001000000}">
      <formula1>$E$85:$E$92</formula1>
    </dataValidation>
    <dataValidation type="list" allowBlank="1" showInputMessage="1" showErrorMessage="1" sqref="F27:F28 F6:F8 F24:F25 F13:F20" xr:uid="{00000000-0002-0000-0500-000002000000}">
      <formula1>$F$85:$F$92</formula1>
    </dataValidation>
    <dataValidation type="list" allowBlank="1" showInputMessage="1" showErrorMessage="1" sqref="AD24:AD25" xr:uid="{00000000-0002-0000-0500-000003000000}">
      <formula1>$AD$27:$AD$28</formula1>
    </dataValidation>
  </dataValidations>
  <hyperlinks>
    <hyperlink ref="AJ2" location="'Dash Board'!E2" display="'Dash Board'!A1" xr:uid="{00000000-0004-0000-0500-000000000000}"/>
    <hyperlink ref="AJ3" location="GPS!B7" display="GPS" xr:uid="{00000000-0004-0000-0500-000001000000}"/>
  </hyperlinks>
  <printOptions horizontalCentered="1" verticalCentered="1"/>
  <pageMargins left="0" right="0" top="0" bottom="0" header="0.5" footer="0.05"/>
  <pageSetup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DG104"/>
  <sheetViews>
    <sheetView zoomScale="80" zoomScaleNormal="80" workbookViewId="0">
      <pane xSplit="4" ySplit="2" topLeftCell="E3" activePane="bottomRight" state="frozen"/>
      <selection pane="topRight" activeCell="E1" sqref="E1"/>
      <selection pane="bottomLeft" activeCell="A11" sqref="A11"/>
      <selection pane="bottomRight" activeCell="E6" sqref="E6"/>
    </sheetView>
  </sheetViews>
  <sheetFormatPr defaultColWidth="9.140625" defaultRowHeight="15" x14ac:dyDescent="0.25"/>
  <cols>
    <col min="1" max="1" width="2.7109375" style="120" customWidth="1"/>
    <col min="2" max="3" width="4.7109375" style="120" customWidth="1"/>
    <col min="4" max="4" width="40.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0" width="20.7109375" style="572" customWidth="1"/>
    <col min="31" max="33" width="20.7109375" style="28" customWidth="1"/>
    <col min="34" max="34" width="6.7109375" style="28" customWidth="1"/>
    <col min="35" max="35" width="1.7109375" style="120" customWidth="1"/>
    <col min="36" max="36" width="18.7109375" style="120" customWidth="1"/>
    <col min="37" max="37" width="2.7109375" style="120" customWidth="1"/>
    <col min="38" max="38" width="9.140625" style="120" hidden="1" customWidth="1"/>
    <col min="39" max="39" width="16.85546875" style="120" hidden="1" customWidth="1"/>
    <col min="40" max="40" width="9.140625" style="120" hidden="1" customWidth="1"/>
    <col min="41" max="41" width="13.7109375" style="120" hidden="1" customWidth="1"/>
    <col min="42" max="42" width="9.140625" style="120" hidden="1" customWidth="1"/>
    <col min="43" max="43" width="33" style="120" hidden="1" customWidth="1"/>
    <col min="44" max="44" width="16" style="120" hidden="1" customWidth="1"/>
    <col min="45" max="47" width="8.7109375" style="120" hidden="1" customWidth="1"/>
    <col min="48" max="51" width="18.7109375" style="120" hidden="1" customWidth="1"/>
    <col min="52" max="52" width="14.7109375" style="120" hidden="1" customWidth="1"/>
    <col min="53" max="53" width="25.5703125" style="120" hidden="1" customWidth="1"/>
    <col min="54" max="54" width="27.5703125" style="120" hidden="1" customWidth="1"/>
    <col min="55" max="55" width="8.7109375" style="120" hidden="1" customWidth="1"/>
    <col min="56" max="57" width="14.7109375" style="120" hidden="1" customWidth="1"/>
    <col min="58" max="59" width="9.140625" style="120" hidden="1" customWidth="1"/>
    <col min="60" max="60" width="11.7109375" style="120" hidden="1" customWidth="1"/>
    <col min="61" max="66" width="9.140625" style="120" hidden="1" customWidth="1"/>
    <col min="67" max="67" width="39.5703125" style="120" hidden="1" customWidth="1"/>
    <col min="68" max="81" width="9.140625" style="120" hidden="1" customWidth="1"/>
    <col min="82" max="83" width="0" style="120" hidden="1" customWidth="1"/>
    <col min="84" max="16384" width="9.140625" style="120"/>
  </cols>
  <sheetData>
    <row r="1" spans="1:111" ht="15.75" customHeight="1" x14ac:dyDescent="0.25">
      <c r="A1" s="41"/>
      <c r="B1" s="39"/>
      <c r="C1" s="39"/>
      <c r="D1" s="39"/>
      <c r="E1" s="39"/>
      <c r="F1" s="39"/>
      <c r="G1" s="39"/>
      <c r="H1" s="39"/>
      <c r="I1" s="39"/>
      <c r="J1" s="39"/>
      <c r="K1" s="39"/>
      <c r="L1" s="39"/>
      <c r="M1" s="39"/>
      <c r="N1" s="39"/>
      <c r="O1" s="39"/>
      <c r="P1" s="39"/>
      <c r="Q1" s="39"/>
      <c r="R1" s="39"/>
      <c r="S1" s="39"/>
      <c r="T1" s="39"/>
      <c r="U1" s="40"/>
      <c r="V1" s="40"/>
      <c r="W1" s="40"/>
      <c r="X1" s="40"/>
      <c r="Y1" s="40"/>
      <c r="Z1" s="40"/>
      <c r="AA1" s="40"/>
      <c r="AB1" s="40"/>
      <c r="AC1" s="40"/>
      <c r="AD1" s="570"/>
      <c r="AE1" s="39"/>
      <c r="AF1" s="39"/>
      <c r="AG1" s="39"/>
      <c r="AH1" s="39"/>
      <c r="AI1" s="41"/>
      <c r="AJ1" s="39"/>
      <c r="AK1" s="41"/>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row>
    <row r="2" spans="1:111" s="2" customFormat="1" ht="39.950000000000003" customHeight="1" x14ac:dyDescent="0.25">
      <c r="A2" s="43"/>
      <c r="B2" s="587"/>
      <c r="C2" s="588"/>
      <c r="D2" s="643" t="s">
        <v>47</v>
      </c>
      <c r="E2" s="588"/>
      <c r="F2" s="375"/>
      <c r="G2" s="375"/>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368</v>
      </c>
      <c r="AE2" s="794"/>
      <c r="AF2" s="794"/>
      <c r="AG2" s="794"/>
      <c r="AH2" s="794"/>
      <c r="AI2" s="43"/>
      <c r="AJ2" s="645" t="s">
        <v>225</v>
      </c>
      <c r="AK2" s="43"/>
      <c r="AL2" s="256"/>
      <c r="AM2" s="256"/>
      <c r="AN2" s="256"/>
      <c r="AO2" s="256"/>
      <c r="AP2" s="256"/>
      <c r="AQ2" s="256"/>
      <c r="AR2" s="256"/>
      <c r="AS2" s="256"/>
      <c r="AT2" s="256"/>
      <c r="AU2" s="256"/>
      <c r="AV2" s="356">
        <v>1</v>
      </c>
      <c r="AW2" s="356">
        <v>2</v>
      </c>
      <c r="AX2" s="356">
        <v>3</v>
      </c>
      <c r="AY2" s="356">
        <v>4</v>
      </c>
      <c r="AZ2" s="257"/>
      <c r="BA2" s="256"/>
      <c r="BB2" s="256"/>
      <c r="BC2" s="256"/>
      <c r="BD2" s="256"/>
      <c r="BE2" s="256"/>
      <c r="BF2" s="256"/>
      <c r="BG2" s="256"/>
      <c r="BH2" s="256"/>
      <c r="BI2" s="256"/>
      <c r="BJ2" s="256"/>
      <c r="BK2" s="256"/>
      <c r="BL2" s="29"/>
      <c r="BM2" s="29"/>
      <c r="BN2" s="29"/>
      <c r="BO2" s="29"/>
      <c r="BP2" s="29"/>
      <c r="BQ2" s="29"/>
      <c r="BR2" s="29"/>
      <c r="BS2" s="29"/>
      <c r="BT2" s="29"/>
      <c r="BU2" s="29"/>
      <c r="BV2" s="29"/>
      <c r="BW2" s="29"/>
      <c r="BX2" s="29"/>
      <c r="BY2" s="29"/>
      <c r="BZ2" s="29"/>
      <c r="CA2" s="29"/>
      <c r="CB2" s="29"/>
      <c r="CC2" s="29"/>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row>
    <row r="3" spans="1:111" s="2" customFormat="1" ht="65.099999999999994" customHeight="1" x14ac:dyDescent="0.5">
      <c r="A3" s="43"/>
      <c r="B3" s="558"/>
      <c r="C3" s="559"/>
      <c r="D3" s="651" t="str">
        <f>IF(D2='Dash Board'!E5,'Dash Board'!E6,"Not Applicable")</f>
        <v>Not Applicable</v>
      </c>
      <c r="E3" s="659"/>
      <c r="F3" s="375"/>
      <c r="G3" s="375"/>
      <c r="H3" s="375"/>
      <c r="I3" s="375"/>
      <c r="J3" s="375"/>
      <c r="K3" s="375"/>
      <c r="L3" s="406"/>
      <c r="M3" s="42"/>
      <c r="N3" s="43"/>
      <c r="O3" s="43"/>
      <c r="P3" s="43"/>
      <c r="Q3" s="43"/>
      <c r="R3" s="43"/>
      <c r="S3" s="43"/>
      <c r="T3" s="407"/>
      <c r="U3" s="372">
        <f>IF($AG$6&lt;=$AM$6,1,0)</f>
        <v>1</v>
      </c>
      <c r="V3" s="372">
        <f>IF($AG$7&lt;=$AM$3,1,0)</f>
        <v>1</v>
      </c>
      <c r="W3" s="372">
        <f>IF($AG$8=$AM$4,3,0)</f>
        <v>0</v>
      </c>
      <c r="X3" s="372">
        <f>(MAX(U3:V3)+W3)</f>
        <v>1</v>
      </c>
      <c r="Y3" s="372" t="str">
        <f>IF(X3=0,3," ")</f>
        <v xml:space="preserve"> </v>
      </c>
      <c r="Z3" s="372">
        <f>IF(X3=1,2," ")</f>
        <v>2</v>
      </c>
      <c r="AA3" s="372" t="str">
        <f>IF(X3=3,1," ")</f>
        <v xml:space="preserve"> </v>
      </c>
      <c r="AB3" s="372" t="str">
        <f>IF(X3=4,0," ")</f>
        <v xml:space="preserve"> </v>
      </c>
      <c r="AC3" s="417">
        <f>MAX(Y3:AB3)</f>
        <v>2</v>
      </c>
      <c r="AD3" s="646" t="s">
        <v>164</v>
      </c>
      <c r="AE3" s="646" t="s">
        <v>167</v>
      </c>
      <c r="AF3" s="646" t="s">
        <v>166</v>
      </c>
      <c r="AG3" s="646" t="s">
        <v>165</v>
      </c>
      <c r="AH3" s="375"/>
      <c r="AI3" s="43"/>
      <c r="AJ3" s="644" t="s">
        <v>198</v>
      </c>
      <c r="AK3" s="43"/>
      <c r="AL3" s="256"/>
      <c r="AM3" s="522" t="s">
        <v>5</v>
      </c>
      <c r="AN3" s="522" t="s">
        <v>6</v>
      </c>
      <c r="AO3" s="29"/>
      <c r="AP3" s="29"/>
      <c r="AQ3" s="29"/>
      <c r="AR3" s="359"/>
      <c r="AS3" s="256"/>
      <c r="AT3" s="256"/>
      <c r="AU3" s="256"/>
      <c r="AV3" s="358" t="s">
        <v>153</v>
      </c>
      <c r="AW3" s="358" t="s">
        <v>158</v>
      </c>
      <c r="AX3" s="358" t="s">
        <v>159</v>
      </c>
      <c r="AY3" s="358" t="s">
        <v>160</v>
      </c>
      <c r="AZ3" s="29"/>
      <c r="BA3" s="256"/>
      <c r="BB3" s="256"/>
      <c r="BC3" s="256"/>
      <c r="BD3" s="256"/>
      <c r="BE3" s="256"/>
      <c r="BF3" s="256"/>
      <c r="BG3" s="256"/>
      <c r="BH3" s="256"/>
      <c r="BI3" s="256"/>
      <c r="BJ3" s="256"/>
      <c r="BK3" s="256"/>
      <c r="BL3" s="29"/>
      <c r="BM3" s="29"/>
      <c r="BN3" s="29"/>
      <c r="BO3" s="29"/>
      <c r="BP3" s="29"/>
      <c r="BQ3" s="29"/>
      <c r="BR3" s="29"/>
      <c r="BS3" s="29"/>
      <c r="BT3" s="29"/>
      <c r="BU3" s="29"/>
      <c r="BV3" s="29"/>
      <c r="BW3" s="29"/>
      <c r="BX3" s="29"/>
      <c r="BY3" s="29"/>
      <c r="BZ3" s="29"/>
      <c r="CA3" s="29"/>
      <c r="CB3" s="29"/>
      <c r="CC3" s="29"/>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row>
    <row r="4" spans="1:111" s="17" customFormat="1" ht="39.950000000000003" customHeight="1" x14ac:dyDescent="0.5">
      <c r="A4" s="46"/>
      <c r="B4" s="389"/>
      <c r="C4" s="794"/>
      <c r="D4" s="794"/>
      <c r="E4" s="794" t="s">
        <v>116</v>
      </c>
      <c r="F4" s="794"/>
      <c r="G4" s="794"/>
      <c r="H4" s="794"/>
      <c r="I4" s="794"/>
      <c r="J4" s="794"/>
      <c r="K4" s="794"/>
      <c r="L4" s="896"/>
      <c r="M4" s="44"/>
      <c r="N4" s="43"/>
      <c r="O4" s="43"/>
      <c r="P4" s="43"/>
      <c r="Q4" s="43"/>
      <c r="R4" s="43"/>
      <c r="S4" s="43"/>
      <c r="T4" s="411"/>
      <c r="U4" s="404"/>
      <c r="V4" s="75" t="s">
        <v>130</v>
      </c>
      <c r="W4" s="81" t="s">
        <v>157</v>
      </c>
      <c r="X4" s="84" t="s">
        <v>8</v>
      </c>
      <c r="Y4" s="84" t="s">
        <v>8</v>
      </c>
      <c r="Z4" s="84" t="s">
        <v>8</v>
      </c>
      <c r="AA4" s="87" t="s">
        <v>49</v>
      </c>
      <c r="AB4" s="87" t="s">
        <v>49</v>
      </c>
      <c r="AC4" s="430"/>
      <c r="AD4" s="897" t="s">
        <v>352</v>
      </c>
      <c r="AE4" s="897" t="s">
        <v>353</v>
      </c>
      <c r="AF4" s="897" t="s">
        <v>354</v>
      </c>
      <c r="AG4" s="897" t="s">
        <v>163</v>
      </c>
      <c r="AH4" s="569"/>
      <c r="AI4" s="46"/>
      <c r="AJ4" s="374"/>
      <c r="AK4" s="46"/>
      <c r="AL4" s="257"/>
      <c r="AM4" s="518">
        <v>1</v>
      </c>
      <c r="AN4" s="518">
        <v>2</v>
      </c>
      <c r="AO4" s="518">
        <v>3</v>
      </c>
      <c r="AP4" s="518">
        <v>4</v>
      </c>
      <c r="AQ4" s="518"/>
      <c r="AR4" s="359"/>
      <c r="AS4" s="257"/>
      <c r="AT4" s="257"/>
      <c r="AU4" s="257"/>
      <c r="AV4" s="360"/>
      <c r="AW4" s="360"/>
      <c r="AX4" s="360"/>
      <c r="AY4" s="360"/>
      <c r="AZ4" s="360"/>
      <c r="BA4" s="257"/>
      <c r="BB4" s="257"/>
      <c r="BC4" s="257"/>
      <c r="BD4" s="257"/>
      <c r="BE4" s="257"/>
      <c r="BF4" s="257"/>
      <c r="BG4" s="257"/>
      <c r="BH4" s="257"/>
      <c r="BI4" s="257"/>
      <c r="BJ4" s="257"/>
      <c r="BK4" s="29"/>
      <c r="BL4" s="509"/>
      <c r="BM4" s="509"/>
      <c r="BN4" s="509"/>
      <c r="BO4" s="29"/>
      <c r="BP4" s="579">
        <v>3</v>
      </c>
      <c r="BQ4" s="580">
        <v>2</v>
      </c>
      <c r="BR4" s="581">
        <v>1</v>
      </c>
      <c r="BS4" s="582">
        <v>0</v>
      </c>
      <c r="BT4" s="29"/>
      <c r="BU4" s="29"/>
      <c r="BV4" s="29"/>
      <c r="BW4" s="517">
        <v>0</v>
      </c>
      <c r="BX4" s="517">
        <v>1</v>
      </c>
      <c r="BY4" s="517">
        <v>2</v>
      </c>
      <c r="BZ4" s="517">
        <v>3</v>
      </c>
      <c r="CA4" s="517">
        <v>4</v>
      </c>
      <c r="CB4" s="517">
        <v>5</v>
      </c>
      <c r="CC4" s="517">
        <v>6</v>
      </c>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row>
    <row r="5" spans="1:111" s="17" customFormat="1" ht="129.94999999999999"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",LOOKUP(K5,$B$86:$B$92,$H$86:$H$92))</f>
        <v>I</v>
      </c>
      <c r="O5" s="47" t="s">
        <v>57</v>
      </c>
      <c r="P5" s="47" t="s">
        <v>56</v>
      </c>
      <c r="Q5" s="47" t="s">
        <v>154</v>
      </c>
      <c r="R5" s="380" t="s">
        <v>313</v>
      </c>
      <c r="S5" s="380"/>
      <c r="T5" s="414"/>
      <c r="U5" s="376" t="s">
        <v>313</v>
      </c>
      <c r="V5" s="354">
        <v>0</v>
      </c>
      <c r="W5" s="354">
        <v>1</v>
      </c>
      <c r="X5" s="354">
        <v>2</v>
      </c>
      <c r="Y5" s="354">
        <v>3</v>
      </c>
      <c r="Z5" s="354">
        <v>4</v>
      </c>
      <c r="AA5" s="354">
        <v>5</v>
      </c>
      <c r="AB5" s="354">
        <v>6</v>
      </c>
      <c r="AC5" s="593" t="s">
        <v>41</v>
      </c>
      <c r="AD5" s="897"/>
      <c r="AE5" s="897"/>
      <c r="AF5" s="897"/>
      <c r="AG5" s="897"/>
      <c r="AH5" s="899" t="s">
        <v>319</v>
      </c>
      <c r="AI5" s="46"/>
      <c r="AJ5" s="649" t="s">
        <v>145</v>
      </c>
      <c r="AK5" s="46"/>
      <c r="AL5" s="257"/>
      <c r="AM5" s="509">
        <f>IF(AD9=$AM$3,AM4," ")</f>
        <v>1</v>
      </c>
      <c r="AN5" s="509">
        <f>IF(AE9=$AM$3,AN4," ")</f>
        <v>2</v>
      </c>
      <c r="AO5" s="509">
        <f>IF(AF9=$AM$3,AO4," ")</f>
        <v>3</v>
      </c>
      <c r="AP5" s="509" t="str">
        <f>IF(AG9=$AM$3,AP4," ")</f>
        <v xml:space="preserve"> </v>
      </c>
      <c r="AQ5" s="509">
        <f>MIN(AM5:AP5)</f>
        <v>1</v>
      </c>
      <c r="AR5" s="578" t="str">
        <f>LOOKUP(AQ5,AV2:AY2,AV3:AY3)</f>
        <v>I</v>
      </c>
      <c r="AS5" s="257"/>
      <c r="AT5" s="257"/>
      <c r="AU5" s="257"/>
      <c r="AV5" s="356"/>
      <c r="AW5" s="257"/>
      <c r="AX5" s="257"/>
      <c r="AY5" s="257"/>
      <c r="AZ5" s="257"/>
      <c r="BA5" s="257"/>
      <c r="BB5" s="257"/>
      <c r="BC5" s="257"/>
      <c r="BD5" s="257"/>
      <c r="BE5" s="583">
        <v>1</v>
      </c>
      <c r="BF5" s="583">
        <v>2</v>
      </c>
      <c r="BG5" s="583">
        <v>3</v>
      </c>
      <c r="BH5" s="583">
        <v>4</v>
      </c>
      <c r="BI5" s="257"/>
      <c r="BJ5" s="257"/>
      <c r="BK5" s="29"/>
      <c r="BL5" s="380" t="s">
        <v>313</v>
      </c>
      <c r="BM5" s="373" t="s">
        <v>314</v>
      </c>
      <c r="BN5" s="508" t="s">
        <v>335</v>
      </c>
      <c r="BO5" s="257"/>
      <c r="BP5" s="510" t="s">
        <v>336</v>
      </c>
      <c r="BQ5" s="511" t="s">
        <v>337</v>
      </c>
      <c r="BR5" s="512" t="s">
        <v>338</v>
      </c>
      <c r="BS5" s="513" t="s">
        <v>339</v>
      </c>
      <c r="BT5" s="519" t="s">
        <v>340</v>
      </c>
      <c r="BU5" s="519" t="s">
        <v>341</v>
      </c>
      <c r="BV5" s="257"/>
      <c r="BW5" s="75" t="s">
        <v>130</v>
      </c>
      <c r="BX5" s="81" t="s">
        <v>157</v>
      </c>
      <c r="BY5" s="81" t="s">
        <v>157</v>
      </c>
      <c r="BZ5" s="84" t="s">
        <v>8</v>
      </c>
      <c r="CA5" s="84" t="s">
        <v>8</v>
      </c>
      <c r="CB5" s="87" t="s">
        <v>49</v>
      </c>
      <c r="CC5" s="87" t="s">
        <v>49</v>
      </c>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row>
    <row r="6" spans="1:111" ht="24.95" customHeight="1" x14ac:dyDescent="0.25">
      <c r="A6" s="41"/>
      <c r="B6" s="858" t="s">
        <v>124</v>
      </c>
      <c r="C6" s="859"/>
      <c r="D6" s="629" t="s">
        <v>267</v>
      </c>
      <c r="E6" s="48"/>
      <c r="F6" s="48"/>
      <c r="G6" s="90"/>
      <c r="H6" s="49" t="b">
        <f>IF(E6=" "," ",IF(E6=$E$86,$B$86,IF(E6=$E$87,$B$87,IF(E6=$E$88,$B$88,IF(E6=$E$89,$B$89)))))</f>
        <v>0</v>
      </c>
      <c r="I6" s="49" t="b">
        <f>IF(F6=" "," ",IF(F6=$F$86,$B$86,IF(F6=$F$87,$B$87,IF(F6=$F$88,$B$88,IF(F6=$F$89,$B$89)))))</f>
        <v>0</v>
      </c>
      <c r="J6" s="49">
        <f>IF(OR(H6=" ",I6=" ")," ",H6+I6)</f>
        <v>0</v>
      </c>
      <c r="K6" s="91"/>
      <c r="L6" s="47" t="str">
        <f>IF(OR(E6=" ",F6=" ")," ",LOOKUP(J6,$B$86:$B$92,$H$86:$H$92))</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59">
        <f>MAX(V6:AB6)</f>
        <v>0</v>
      </c>
      <c r="AD6" s="897"/>
      <c r="AE6" s="897"/>
      <c r="AF6" s="897"/>
      <c r="AG6" s="897"/>
      <c r="AH6" s="900"/>
      <c r="AI6" s="446"/>
      <c r="AJ6" s="650" t="str">
        <f t="shared" ref="AJ6:AJ7" si="2">LOOKUP(AC6,$V$5:$AB$5,$V$4:$AB$4)</f>
        <v>Insignificant</v>
      </c>
      <c r="AK6" s="41"/>
      <c r="AL6" s="257"/>
      <c r="AM6" s="509">
        <f>$AQ$5</f>
        <v>1</v>
      </c>
      <c r="AN6" s="257"/>
      <c r="AO6" s="257"/>
      <c r="AP6" s="257"/>
      <c r="AQ6" s="257"/>
      <c r="AR6" s="257"/>
      <c r="AS6" s="29"/>
      <c r="AT6" s="29"/>
      <c r="AU6" s="29"/>
      <c r="AV6" s="358"/>
      <c r="AW6" s="257"/>
      <c r="AX6" s="257"/>
      <c r="AY6" s="257"/>
      <c r="AZ6" s="257"/>
      <c r="BA6" s="257"/>
      <c r="BB6" s="257"/>
      <c r="BC6" s="257"/>
      <c r="BD6" s="29"/>
      <c r="BE6" s="583">
        <v>3</v>
      </c>
      <c r="BF6" s="583">
        <v>2</v>
      </c>
      <c r="BG6" s="583">
        <v>1</v>
      </c>
      <c r="BH6" s="583">
        <v>0</v>
      </c>
      <c r="BI6" s="29"/>
      <c r="BJ6" s="29"/>
      <c r="BK6" s="509"/>
      <c r="BL6" s="509">
        <f>R6</f>
        <v>0</v>
      </c>
      <c r="BM6" s="509">
        <f>LOOKUP(AM6,BE$5:BH$5,BE$6:BH$6)</f>
        <v>3</v>
      </c>
      <c r="BN6" s="509">
        <f>BL6+BM6</f>
        <v>3</v>
      </c>
      <c r="BO6" s="29"/>
      <c r="BP6" s="518" t="str">
        <f>IF($BL6=BP$4,BP$4," ")</f>
        <v xml:space="preserve"> </v>
      </c>
      <c r="BQ6" s="518" t="str">
        <f t="shared" ref="BQ6:BS9" si="3">IF($BL6=BQ$4,BQ$4," ")</f>
        <v xml:space="preserve"> </v>
      </c>
      <c r="BR6" s="518" t="str">
        <f t="shared" si="3"/>
        <v xml:space="preserve"> </v>
      </c>
      <c r="BS6" s="518">
        <f t="shared" si="3"/>
        <v>0</v>
      </c>
      <c r="BT6" s="520">
        <f>MAX(BP6:BS6)</f>
        <v>0</v>
      </c>
      <c r="BU6" s="520">
        <f>IF(BT6&lt;3,BT6,BN6)</f>
        <v>0</v>
      </c>
      <c r="BV6" s="29"/>
      <c r="BW6" s="518">
        <f t="shared" ref="BW6:CC8" si="4">IF($BU6=BW$11,BW$11," ")</f>
        <v>0</v>
      </c>
      <c r="BX6" s="518" t="str">
        <f t="shared" si="4"/>
        <v xml:space="preserve"> </v>
      </c>
      <c r="BY6" s="518" t="str">
        <f t="shared" si="4"/>
        <v xml:space="preserve"> </v>
      </c>
      <c r="BZ6" s="518" t="str">
        <f t="shared" si="4"/>
        <v xml:space="preserve"> </v>
      </c>
      <c r="CA6" s="518" t="str">
        <f t="shared" si="4"/>
        <v xml:space="preserve"> </v>
      </c>
      <c r="CB6" s="518" t="str">
        <f t="shared" si="4"/>
        <v xml:space="preserve"> </v>
      </c>
      <c r="CC6" s="518" t="str">
        <f t="shared" si="4"/>
        <v xml:space="preserve"> </v>
      </c>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row>
    <row r="7" spans="1:111" ht="24.95" customHeight="1" x14ac:dyDescent="0.5">
      <c r="A7" s="41"/>
      <c r="B7" s="858"/>
      <c r="C7" s="859"/>
      <c r="D7" s="630" t="s">
        <v>128</v>
      </c>
      <c r="E7" s="48"/>
      <c r="F7" s="48"/>
      <c r="G7" s="90"/>
      <c r="H7" s="49" t="b">
        <f>IF(E7=" "," ",IF(E7=$E$86,$B$86,IF(E7=$E$87,$B$87,IF(E7=$E$88,$B$88,IF(E7=$E$89,$B$89)))))</f>
        <v>0</v>
      </c>
      <c r="I7" s="49" t="b">
        <f>IF(F7=" "," ",IF(F7=$F$86,$B$86,IF(F7=$F$87,$B$87,IF(F7=$F$88,$B$88,IF(F7=$F$89,$B$89)))))</f>
        <v>0</v>
      </c>
      <c r="J7" s="49">
        <f>IF(OR(H7=" ",I7=" ")," ",H7+I7)</f>
        <v>0</v>
      </c>
      <c r="K7" s="91"/>
      <c r="L7" s="47" t="str">
        <f>IF(OR(E7=" ",F7=" ")," ",LOOKUP(J7,$B$86:$B$92,$H$86:$H$92))</f>
        <v>I</v>
      </c>
      <c r="M7" s="90"/>
      <c r="N7" s="378">
        <f>IF($L7=N$5,0," ")</f>
        <v>0</v>
      </c>
      <c r="O7" s="378" t="str">
        <f>IF($L7=O$5,1," ")</f>
        <v xml:space="preserve"> </v>
      </c>
      <c r="P7" s="378" t="str">
        <f>IF($L7=P$5,2," ")</f>
        <v xml:space="preserve"> </v>
      </c>
      <c r="Q7" s="379" t="str">
        <f>IF($L7=Q$5,3," ")</f>
        <v xml:space="preserve"> </v>
      </c>
      <c r="R7" s="378">
        <f t="shared" ref="R7:R8" si="5">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59">
        <f t="shared" ref="AC7:AC9" si="6">MAX(V7:AB7)</f>
        <v>0</v>
      </c>
      <c r="AD7" s="897"/>
      <c r="AE7" s="897"/>
      <c r="AF7" s="897"/>
      <c r="AG7" s="897"/>
      <c r="AH7" s="901"/>
      <c r="AI7" s="446"/>
      <c r="AJ7" s="650" t="str">
        <f t="shared" si="2"/>
        <v>Insignificant</v>
      </c>
      <c r="AK7" s="41"/>
      <c r="AL7" s="257"/>
      <c r="AM7" s="509">
        <f>$AQ$5</f>
        <v>1</v>
      </c>
      <c r="AN7" s="257"/>
      <c r="AO7" s="257"/>
      <c r="AP7" s="257"/>
      <c r="AQ7" s="257"/>
      <c r="AR7" s="257"/>
      <c r="AS7" s="359"/>
      <c r="AT7" s="359"/>
      <c r="AU7" s="359"/>
      <c r="AV7" s="360"/>
      <c r="AW7" s="257"/>
      <c r="AX7" s="257"/>
      <c r="AY7" s="257"/>
      <c r="AZ7" s="257"/>
      <c r="BA7" s="257"/>
      <c r="BB7" s="257"/>
      <c r="BC7" s="257"/>
      <c r="BD7" s="29"/>
      <c r="BE7" s="584"/>
      <c r="BF7" s="584"/>
      <c r="BG7" s="584"/>
      <c r="BH7" s="584"/>
      <c r="BI7" s="29"/>
      <c r="BJ7" s="29"/>
      <c r="BK7" s="509"/>
      <c r="BL7" s="509">
        <f t="shared" ref="BL7:BL8" si="7">R7</f>
        <v>0</v>
      </c>
      <c r="BM7" s="509">
        <f t="shared" ref="BM7:BM9" si="8">LOOKUP(AM7,BE$5:BH$5,BE$6:BH$6)</f>
        <v>3</v>
      </c>
      <c r="BN7" s="509">
        <f t="shared" ref="BN7:BN8" si="9">BL7+BM7</f>
        <v>3</v>
      </c>
      <c r="BO7" s="29"/>
      <c r="BP7" s="518" t="str">
        <f t="shared" ref="BP7:BP9" si="10">IF($BL7=BP$4,BP$4," ")</f>
        <v xml:space="preserve"> </v>
      </c>
      <c r="BQ7" s="518" t="str">
        <f t="shared" si="3"/>
        <v xml:space="preserve"> </v>
      </c>
      <c r="BR7" s="518" t="str">
        <f t="shared" si="3"/>
        <v xml:space="preserve"> </v>
      </c>
      <c r="BS7" s="518">
        <f t="shared" si="3"/>
        <v>0</v>
      </c>
      <c r="BT7" s="520">
        <f t="shared" ref="BT7:BT8" si="11">MAX(BP7:BS7)</f>
        <v>0</v>
      </c>
      <c r="BU7" s="520">
        <f t="shared" ref="BU7:BU8" si="12">IF(BT7&lt;3,BT7,BN7)</f>
        <v>0</v>
      </c>
      <c r="BV7" s="29"/>
      <c r="BW7" s="518">
        <f t="shared" si="4"/>
        <v>0</v>
      </c>
      <c r="BX7" s="518" t="str">
        <f t="shared" si="4"/>
        <v xml:space="preserve"> </v>
      </c>
      <c r="BY7" s="518" t="str">
        <f t="shared" si="4"/>
        <v xml:space="preserve"> </v>
      </c>
      <c r="BZ7" s="518" t="str">
        <f t="shared" si="4"/>
        <v xml:space="preserve"> </v>
      </c>
      <c r="CA7" s="518" t="str">
        <f t="shared" si="4"/>
        <v xml:space="preserve"> </v>
      </c>
      <c r="CB7" s="518" t="str">
        <f t="shared" si="4"/>
        <v xml:space="preserve"> </v>
      </c>
      <c r="CC7" s="518" t="str">
        <f t="shared" si="4"/>
        <v xml:space="preserve"> </v>
      </c>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row>
    <row r="8" spans="1:111" ht="24.95" customHeight="1" thickBot="1" x14ac:dyDescent="0.55000000000000004">
      <c r="A8" s="41"/>
      <c r="B8" s="858"/>
      <c r="C8" s="859"/>
      <c r="D8" s="630" t="s">
        <v>131</v>
      </c>
      <c r="E8" s="48"/>
      <c r="F8" s="48"/>
      <c r="G8" s="90"/>
      <c r="H8" s="49" t="b">
        <f>IF(E8=" "," ",IF(E8=$E$86,$B$86,IF(E8=$E$87,$B$87,IF(E8=$E$88,$B$88,IF(E8=$E$89,$B$89)))))</f>
        <v>0</v>
      </c>
      <c r="I8" s="49" t="b">
        <f>IF(F8=" "," ",IF(F8=$F$86,$B$86,IF(F8=$F$87,$B$87,IF(F8=$F$88,$B$88,IF(F8=$F$89,$B$89)))))</f>
        <v>0</v>
      </c>
      <c r="J8" s="49">
        <f>IF(OR(H8=" ",I8=" ")," ",H8+I8)</f>
        <v>0</v>
      </c>
      <c r="K8" s="91"/>
      <c r="L8" s="47" t="str">
        <f>IF(OR(E8=" ",F8=" ")," ",LOOKUP(J8,$B$86:$B$92,$H$86:$H$92))</f>
        <v>I</v>
      </c>
      <c r="M8" s="90"/>
      <c r="N8" s="378">
        <f>IF($L8=N$5,0," ")</f>
        <v>0</v>
      </c>
      <c r="O8" s="378" t="str">
        <f>IF($L8=O$5,1," ")</f>
        <v xml:space="preserve"> </v>
      </c>
      <c r="P8" s="378" t="str">
        <f>IF($L8=P$5,2," ")</f>
        <v xml:space="preserve"> </v>
      </c>
      <c r="Q8" s="379" t="str">
        <f>IF($L8=Q$5,3," ")</f>
        <v xml:space="preserve"> </v>
      </c>
      <c r="R8" s="378">
        <f t="shared" si="5"/>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59">
        <f t="shared" si="6"/>
        <v>0</v>
      </c>
      <c r="AD8" s="898"/>
      <c r="AE8" s="898"/>
      <c r="AF8" s="898"/>
      <c r="AG8" s="898"/>
      <c r="AH8" s="904" t="str">
        <f>AR5</f>
        <v>I</v>
      </c>
      <c r="AI8" s="446"/>
      <c r="AJ8" s="650" t="str">
        <f>LOOKUP(AC8,$V$5:$AB$5,$V$4:$AB$4)</f>
        <v>Insignificant</v>
      </c>
      <c r="AK8" s="41"/>
      <c r="AL8" s="257"/>
      <c r="AM8" s="509">
        <f>$AQ$5</f>
        <v>1</v>
      </c>
      <c r="AN8" s="257"/>
      <c r="AO8" s="257"/>
      <c r="AP8" s="257"/>
      <c r="AQ8" s="257"/>
      <c r="AR8" s="257"/>
      <c r="AS8" s="359"/>
      <c r="AT8" s="359"/>
      <c r="AU8" s="359"/>
      <c r="AV8" s="360"/>
      <c r="AW8" s="360"/>
      <c r="AX8" s="360"/>
      <c r="AY8" s="360"/>
      <c r="AZ8" s="360"/>
      <c r="BA8" s="257"/>
      <c r="BB8" s="257"/>
      <c r="BC8" s="257"/>
      <c r="BD8" s="358" t="s">
        <v>153</v>
      </c>
      <c r="BE8" s="358" t="s">
        <v>158</v>
      </c>
      <c r="BF8" s="358" t="s">
        <v>159</v>
      </c>
      <c r="BG8" s="358" t="s">
        <v>160</v>
      </c>
      <c r="BH8" s="815" t="s">
        <v>314</v>
      </c>
      <c r="BI8" s="29"/>
      <c r="BJ8" s="29"/>
      <c r="BK8" s="509"/>
      <c r="BL8" s="509">
        <f t="shared" si="7"/>
        <v>0</v>
      </c>
      <c r="BM8" s="509">
        <f t="shared" si="8"/>
        <v>3</v>
      </c>
      <c r="BN8" s="509">
        <f t="shared" si="9"/>
        <v>3</v>
      </c>
      <c r="BO8" s="29"/>
      <c r="BP8" s="518" t="str">
        <f t="shared" si="10"/>
        <v xml:space="preserve"> </v>
      </c>
      <c r="BQ8" s="518" t="str">
        <f t="shared" si="3"/>
        <v xml:space="preserve"> </v>
      </c>
      <c r="BR8" s="518" t="str">
        <f t="shared" si="3"/>
        <v xml:space="preserve"> </v>
      </c>
      <c r="BS8" s="518">
        <f t="shared" si="3"/>
        <v>0</v>
      </c>
      <c r="BT8" s="520">
        <f t="shared" si="11"/>
        <v>0</v>
      </c>
      <c r="BU8" s="520">
        <f t="shared" si="12"/>
        <v>0</v>
      </c>
      <c r="BV8" s="29"/>
      <c r="BW8" s="518">
        <f t="shared" si="4"/>
        <v>0</v>
      </c>
      <c r="BX8" s="518" t="str">
        <f t="shared" si="4"/>
        <v xml:space="preserve"> </v>
      </c>
      <c r="BY8" s="518" t="str">
        <f t="shared" si="4"/>
        <v xml:space="preserve"> </v>
      </c>
      <c r="BZ8" s="518" t="str">
        <f t="shared" si="4"/>
        <v xml:space="preserve"> </v>
      </c>
      <c r="CA8" s="518" t="str">
        <f t="shared" si="4"/>
        <v xml:space="preserve"> </v>
      </c>
      <c r="CB8" s="518" t="str">
        <f t="shared" si="4"/>
        <v xml:space="preserve"> </v>
      </c>
      <c r="CC8" s="518" t="str">
        <f t="shared" si="4"/>
        <v xml:space="preserve"> </v>
      </c>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row>
    <row r="9" spans="1:111" ht="24.95" customHeight="1" thickBot="1" x14ac:dyDescent="0.55000000000000004">
      <c r="A9" s="41"/>
      <c r="B9" s="860"/>
      <c r="C9" s="861"/>
      <c r="D9" s="654" t="s">
        <v>312</v>
      </c>
      <c r="E9" s="655"/>
      <c r="F9" s="655"/>
      <c r="G9" s="462"/>
      <c r="H9" s="463"/>
      <c r="I9" s="463"/>
      <c r="J9" s="463">
        <f>MAX(J6:J8)</f>
        <v>0</v>
      </c>
      <c r="K9" s="464"/>
      <c r="L9" s="465" t="str">
        <f>IF(OR(E9=" ",F9=" ")," ",LOOKUP(J9,$B$86:$B$92,$H$86:$H$92))</f>
        <v>I</v>
      </c>
      <c r="M9" s="462"/>
      <c r="N9" s="464"/>
      <c r="O9" s="464"/>
      <c r="P9" s="464"/>
      <c r="Q9" s="464"/>
      <c r="R9" s="466">
        <f>MAX(R6:R8)</f>
        <v>0</v>
      </c>
      <c r="S9" s="467" t="str">
        <f>LOOKUP(J9,$B$86:$B$92,$D$86:$D$92)</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6"/>
        <v>0</v>
      </c>
      <c r="AD9" s="647" t="s">
        <v>5</v>
      </c>
      <c r="AE9" s="648" t="s">
        <v>5</v>
      </c>
      <c r="AF9" s="648" t="s">
        <v>5</v>
      </c>
      <c r="AG9" s="648" t="s">
        <v>6</v>
      </c>
      <c r="AH9" s="905"/>
      <c r="AI9" s="475"/>
      <c r="AJ9" s="650" t="str">
        <f>LOOKUP(AC9,$V$5:$AB$5,$V$4:$AB$4)</f>
        <v>Insignificant</v>
      </c>
      <c r="AK9" s="41"/>
      <c r="AL9" s="257"/>
      <c r="AM9" s="509">
        <f>$AQ$5</f>
        <v>1</v>
      </c>
      <c r="AN9" s="257"/>
      <c r="AO9" s="257"/>
      <c r="AP9" s="257"/>
      <c r="AQ9" s="257"/>
      <c r="AR9" s="257"/>
      <c r="AS9" s="359"/>
      <c r="AT9" s="359"/>
      <c r="AU9" s="359"/>
      <c r="AV9" s="361" t="s">
        <v>343</v>
      </c>
      <c r="AW9" s="362" t="s">
        <v>302</v>
      </c>
      <c r="AX9" s="362" t="s">
        <v>303</v>
      </c>
      <c r="AY9" s="362" t="s">
        <v>304</v>
      </c>
      <c r="AZ9" s="29"/>
      <c r="BA9" s="257"/>
      <c r="BB9" s="257"/>
      <c r="BC9" s="257"/>
      <c r="BD9" s="360">
        <v>3</v>
      </c>
      <c r="BE9" s="360">
        <v>2</v>
      </c>
      <c r="BF9" s="360">
        <v>1</v>
      </c>
      <c r="BG9" s="360">
        <v>0</v>
      </c>
      <c r="BH9" s="815"/>
      <c r="BI9" s="29"/>
      <c r="BJ9" s="29"/>
      <c r="BK9" s="509"/>
      <c r="BL9" s="509">
        <f>R9</f>
        <v>0</v>
      </c>
      <c r="BM9" s="509">
        <f t="shared" si="8"/>
        <v>3</v>
      </c>
      <c r="BN9" s="509">
        <f>U9</f>
        <v>0</v>
      </c>
      <c r="BO9" s="29"/>
      <c r="BP9" s="518" t="str">
        <f t="shared" si="10"/>
        <v xml:space="preserve"> </v>
      </c>
      <c r="BQ9" s="518" t="str">
        <f t="shared" si="3"/>
        <v xml:space="preserve"> </v>
      </c>
      <c r="BR9" s="518" t="str">
        <f t="shared" si="3"/>
        <v xml:space="preserve"> </v>
      </c>
      <c r="BS9" s="518">
        <f t="shared" si="3"/>
        <v>0</v>
      </c>
      <c r="BT9" s="29"/>
      <c r="BU9" s="527">
        <f>MAX(BU6:BU8)</f>
        <v>0</v>
      </c>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row>
    <row r="10" spans="1:111" s="28" customFormat="1" ht="10.15" customHeight="1" thickTop="1" x14ac:dyDescent="0.25">
      <c r="A10" s="41"/>
      <c r="B10" s="843" t="s">
        <v>321</v>
      </c>
      <c r="C10" s="843"/>
      <c r="D10" s="844"/>
      <c r="E10" s="848" t="s">
        <v>117</v>
      </c>
      <c r="F10" s="848" t="s">
        <v>118</v>
      </c>
      <c r="G10" s="44"/>
      <c r="H10" s="424"/>
      <c r="I10" s="424"/>
      <c r="J10" s="424"/>
      <c r="K10" s="43"/>
      <c r="L10" s="424"/>
      <c r="M10" s="43"/>
      <c r="N10" s="424"/>
      <c r="O10" s="424"/>
      <c r="P10" s="424"/>
      <c r="Q10" s="424"/>
      <c r="R10" s="424"/>
      <c r="S10" s="424"/>
      <c r="T10" s="424"/>
      <c r="U10" s="424"/>
      <c r="V10" s="424"/>
      <c r="W10" s="424"/>
      <c r="X10" s="424"/>
      <c r="Y10" s="424"/>
      <c r="Z10" s="424"/>
      <c r="AA10" s="424"/>
      <c r="AB10" s="424"/>
      <c r="AC10" s="424"/>
      <c r="AD10" s="585"/>
      <c r="AE10" s="585"/>
      <c r="AF10" s="585"/>
      <c r="AG10" s="585"/>
      <c r="AH10" s="813" t="s">
        <v>325</v>
      </c>
      <c r="AI10" s="41"/>
      <c r="AJ10" s="424"/>
      <c r="AK10" s="41"/>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row>
    <row r="11" spans="1:111" s="28" customFormat="1" ht="10.15"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591"/>
      <c r="AE11" s="585"/>
      <c r="AF11" s="585"/>
      <c r="AG11" s="585"/>
      <c r="AH11" s="895"/>
      <c r="AI11" s="41"/>
      <c r="AJ11" s="843" t="s">
        <v>145</v>
      </c>
      <c r="AK11" s="41"/>
      <c r="AL11" s="29"/>
      <c r="AM11" s="29"/>
      <c r="AN11" s="29"/>
      <c r="AO11" s="29"/>
      <c r="AP11" s="29"/>
      <c r="AQ11" s="29"/>
      <c r="AR11" s="29"/>
      <c r="AS11" s="522"/>
      <c r="AT11" s="522"/>
      <c r="AU11" s="29"/>
      <c r="AV11" s="29"/>
      <c r="AW11" s="29"/>
      <c r="AX11" s="29"/>
      <c r="AY11" s="29"/>
      <c r="AZ11" s="29"/>
      <c r="BA11" s="29"/>
      <c r="BB11" s="29"/>
      <c r="BC11" s="29"/>
      <c r="BD11" s="29"/>
      <c r="BE11" s="29"/>
      <c r="BF11" s="29"/>
      <c r="BG11" s="29"/>
      <c r="BH11" s="29"/>
      <c r="BI11" s="29"/>
      <c r="BJ11" s="29"/>
      <c r="BK11" s="29"/>
      <c r="BL11" s="29"/>
      <c r="BM11" s="29"/>
      <c r="BN11" s="29"/>
      <c r="BO11" s="29"/>
      <c r="BP11" s="514">
        <v>3</v>
      </c>
      <c r="BQ11" s="515">
        <v>2</v>
      </c>
      <c r="BR11" s="516">
        <v>1</v>
      </c>
      <c r="BS11" s="517">
        <v>0</v>
      </c>
      <c r="BT11" s="29"/>
      <c r="BU11" s="29"/>
      <c r="BV11" s="29"/>
      <c r="BW11" s="517">
        <v>0</v>
      </c>
      <c r="BX11" s="517">
        <v>1</v>
      </c>
      <c r="BY11" s="517">
        <v>2</v>
      </c>
      <c r="BZ11" s="517">
        <v>3</v>
      </c>
      <c r="CA11" s="517">
        <v>4</v>
      </c>
      <c r="CB11" s="517">
        <v>5</v>
      </c>
      <c r="CC11" s="517">
        <v>6</v>
      </c>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row>
    <row r="12" spans="1:111" s="17" customFormat="1" ht="135" customHeight="1" x14ac:dyDescent="0.25">
      <c r="A12" s="46"/>
      <c r="B12" s="845"/>
      <c r="C12" s="845"/>
      <c r="D12" s="846"/>
      <c r="E12" s="849"/>
      <c r="F12" s="849"/>
      <c r="G12" s="44"/>
      <c r="H12" s="418" t="s">
        <v>121</v>
      </c>
      <c r="I12" s="418" t="s">
        <v>122</v>
      </c>
      <c r="J12" s="418" t="s">
        <v>123</v>
      </c>
      <c r="K12" s="43"/>
      <c r="L12" s="876"/>
      <c r="M12" s="44"/>
      <c r="N12" s="423" t="str">
        <f>IF(OR(F10=" ",G12=" ")," ",LOOKUP(K12,$B$86:$B$92,$H$86:$H$92))</f>
        <v>I</v>
      </c>
      <c r="O12" s="423" t="s">
        <v>57</v>
      </c>
      <c r="P12" s="423" t="s">
        <v>56</v>
      </c>
      <c r="Q12" s="423" t="s">
        <v>154</v>
      </c>
      <c r="R12" s="380" t="s">
        <v>313</v>
      </c>
      <c r="S12" s="380"/>
      <c r="T12" s="420"/>
      <c r="U12" s="380" t="s">
        <v>313</v>
      </c>
      <c r="V12" s="424"/>
      <c r="W12" s="424"/>
      <c r="X12" s="373" t="s">
        <v>181</v>
      </c>
      <c r="Y12" s="80" t="s">
        <v>153</v>
      </c>
      <c r="Z12" s="80" t="s">
        <v>158</v>
      </c>
      <c r="AA12" s="80" t="s">
        <v>159</v>
      </c>
      <c r="AB12" s="80" t="s">
        <v>160</v>
      </c>
      <c r="AC12" s="590" t="s">
        <v>334</v>
      </c>
      <c r="AD12" s="592"/>
      <c r="AE12" s="586"/>
      <c r="AF12" s="586"/>
      <c r="AG12" s="586"/>
      <c r="AH12" s="895"/>
      <c r="AI12" s="46"/>
      <c r="AJ12" s="845"/>
      <c r="AK12" s="46"/>
      <c r="AL12" s="257"/>
      <c r="AM12" s="257"/>
      <c r="AN12" s="257"/>
      <c r="AO12" s="257"/>
      <c r="AP12" s="257"/>
      <c r="AQ12" s="363"/>
      <c r="AR12" s="363"/>
      <c r="AS12" s="363"/>
      <c r="AT12" s="363"/>
      <c r="AU12" s="363"/>
      <c r="AV12" s="363"/>
      <c r="AW12" s="363"/>
      <c r="AX12" s="363"/>
      <c r="AY12" s="363"/>
      <c r="AZ12" s="363"/>
      <c r="BA12" s="363"/>
      <c r="BB12" s="363"/>
      <c r="BC12" s="363"/>
      <c r="BD12" s="363"/>
      <c r="BE12" s="257"/>
      <c r="BF12" s="257"/>
      <c r="BG12" s="257"/>
      <c r="BH12" s="257"/>
      <c r="BI12" s="257"/>
      <c r="BJ12" s="257"/>
      <c r="BK12" s="508"/>
      <c r="BL12" s="380" t="s">
        <v>313</v>
      </c>
      <c r="BM12" s="373" t="s">
        <v>181</v>
      </c>
      <c r="BN12" s="508" t="s">
        <v>335</v>
      </c>
      <c r="BO12" s="257"/>
      <c r="BP12" s="510" t="s">
        <v>336</v>
      </c>
      <c r="BQ12" s="511" t="s">
        <v>337</v>
      </c>
      <c r="BR12" s="512" t="s">
        <v>338</v>
      </c>
      <c r="BS12" s="513" t="s">
        <v>339</v>
      </c>
      <c r="BT12" s="519" t="s">
        <v>340</v>
      </c>
      <c r="BU12" s="519" t="s">
        <v>341</v>
      </c>
      <c r="BV12" s="257"/>
      <c r="BW12" s="75" t="s">
        <v>130</v>
      </c>
      <c r="BX12" s="81" t="s">
        <v>157</v>
      </c>
      <c r="BY12" s="81" t="s">
        <v>157</v>
      </c>
      <c r="BZ12" s="84" t="s">
        <v>8</v>
      </c>
      <c r="CA12" s="84" t="s">
        <v>8</v>
      </c>
      <c r="CB12" s="87" t="s">
        <v>49</v>
      </c>
      <c r="CC12" s="87" t="s">
        <v>49</v>
      </c>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row>
    <row r="13" spans="1:111" ht="24.95" customHeight="1" x14ac:dyDescent="0.25">
      <c r="A13" s="41"/>
      <c r="B13" s="863" t="s">
        <v>133</v>
      </c>
      <c r="C13" s="840" t="s">
        <v>365</v>
      </c>
      <c r="D13" s="841"/>
      <c r="E13" s="48"/>
      <c r="F13" s="48"/>
      <c r="G13" s="44"/>
      <c r="H13" s="49" t="b">
        <f t="shared" ref="H13:H20" si="13">IF(E13=" "," ",IF(E13=$E$86,$B$86,IF(E13=$E$87,$B$87,IF(E13=$E$88,$B$88,IF(E13=$E$89,$B$89)))))</f>
        <v>0</v>
      </c>
      <c r="I13" s="49" t="b">
        <f t="shared" ref="I13:I20" si="14">IF(F13=" "," ",IF(F13=$F$86,$B$86,IF(F13=$F$87,$B$87,IF(F13=$F$88,$B$88,IF(F13=$F$89,$B$89)))))</f>
        <v>0</v>
      </c>
      <c r="J13" s="49">
        <f t="shared" ref="J13:J20" si="15">IF(OR(H13=" ",I13=" ")," ",H13+I13)</f>
        <v>0</v>
      </c>
      <c r="K13" s="43"/>
      <c r="L13" s="47" t="str">
        <f t="shared" ref="L13:L20" si="16">IF(OR(E13=" ",F13=" ")," ",LOOKUP(J13,$B$86:$B$92,$H$86:$H$92))</f>
        <v>I</v>
      </c>
      <c r="M13" s="44"/>
      <c r="N13" s="378">
        <f t="shared" ref="N13:N21" si="17">IF($L13=N$5,0," ")</f>
        <v>0</v>
      </c>
      <c r="O13" s="378" t="str">
        <f t="shared" ref="O13:O21" si="18">IF($L13=O$5,1," ")</f>
        <v xml:space="preserve"> </v>
      </c>
      <c r="P13" s="378" t="str">
        <f t="shared" ref="P13:P21" si="19">IF($L13=P$5,2," ")</f>
        <v xml:space="preserve"> </v>
      </c>
      <c r="Q13" s="379" t="str">
        <f t="shared" ref="Q13:Q21" si="20">IF($L13=Q$5,3," ")</f>
        <v xml:space="preserve"> </v>
      </c>
      <c r="R13" s="378">
        <f t="shared" ref="R13:R25" si="21">MAX(N13:Q13)</f>
        <v>0</v>
      </c>
      <c r="S13" s="383"/>
      <c r="T13" s="43"/>
      <c r="U13" s="45">
        <f t="shared" ref="U13:U21" si="22">R13</f>
        <v>0</v>
      </c>
      <c r="V13" s="386"/>
      <c r="W13" s="387"/>
      <c r="X13" s="377">
        <f>MAX(Y13:AB13)</f>
        <v>0</v>
      </c>
      <c r="Y13" s="388" t="str">
        <f t="shared" ref="Y13:Y19" si="23">IF($AH13=Y$2,3," ")</f>
        <v xml:space="preserve"> </v>
      </c>
      <c r="Z13" s="388" t="str">
        <f t="shared" ref="Z13:Z19" si="24">IF($AH13=Z$2,2," ")</f>
        <v xml:space="preserve"> </v>
      </c>
      <c r="AA13" s="388" t="str">
        <f t="shared" ref="AA13:AA19" si="25">IF($AH13=AA$2,1," ")</f>
        <v xml:space="preserve"> </v>
      </c>
      <c r="AB13" s="388" t="str">
        <f t="shared" ref="AB13:AB19" si="26">IF($AH13=AB$2,0," ")</f>
        <v xml:space="preserve"> </v>
      </c>
      <c r="AC13" s="426">
        <f>U13+X13</f>
        <v>0</v>
      </c>
      <c r="AD13" s="879"/>
      <c r="AE13" s="880"/>
      <c r="AF13" s="880"/>
      <c r="AG13" s="880"/>
      <c r="AH13" s="895"/>
      <c r="AI13" s="41"/>
      <c r="AJ13" s="650" t="str">
        <f t="shared" ref="AJ13:AJ20" si="27">IF(U13=0," ",LOOKUP($BU13,$BW$11:$CC$11,$BW$12:$CC$12))</f>
        <v xml:space="preserve"> </v>
      </c>
      <c r="AK13" s="41"/>
      <c r="AL13" s="29"/>
      <c r="AM13" s="509">
        <f t="shared" ref="AM13:AM21" si="28">$AQ$5</f>
        <v>1</v>
      </c>
      <c r="AN13" s="363"/>
      <c r="AO13" s="363"/>
      <c r="AP13" s="364"/>
      <c r="AQ13" s="363"/>
      <c r="AR13" s="363"/>
      <c r="AS13" s="363"/>
      <c r="AT13" s="363"/>
      <c r="AU13" s="363"/>
      <c r="AV13" s="363"/>
      <c r="AW13" s="363"/>
      <c r="AX13" s="363"/>
      <c r="AY13" s="363"/>
      <c r="AZ13" s="363"/>
      <c r="BA13" s="363"/>
      <c r="BB13" s="363"/>
      <c r="BC13" s="363"/>
      <c r="BD13" s="363"/>
      <c r="BE13" s="381"/>
      <c r="BF13" s="381"/>
      <c r="BG13" s="381"/>
      <c r="BH13" s="381"/>
      <c r="BI13" s="29"/>
      <c r="BJ13" s="29"/>
      <c r="BK13" s="509"/>
      <c r="BL13" s="509">
        <f t="shared" ref="BL13:BL20" si="29">R13</f>
        <v>0</v>
      </c>
      <c r="BM13" s="509">
        <f t="shared" ref="BM13:BM20" si="30">LOOKUP(AM13,BE$5:BH$5,BE$6:BH$6)</f>
        <v>3</v>
      </c>
      <c r="BN13" s="509">
        <f t="shared" ref="BN13:BN20" si="31">BL13+BM13</f>
        <v>3</v>
      </c>
      <c r="BO13" s="29"/>
      <c r="BP13" s="518" t="str">
        <f t="shared" ref="BP13:BS20" si="32">IF($BL13=BP$4,BP$4," ")</f>
        <v xml:space="preserve"> </v>
      </c>
      <c r="BQ13" s="518" t="str">
        <f t="shared" si="32"/>
        <v xml:space="preserve"> </v>
      </c>
      <c r="BR13" s="518" t="str">
        <f t="shared" si="32"/>
        <v xml:space="preserve"> </v>
      </c>
      <c r="BS13" s="518">
        <f t="shared" si="32"/>
        <v>0</v>
      </c>
      <c r="BT13" s="520">
        <f t="shared" ref="BT13:BT20" si="33">MAX(BP13:BS13)</f>
        <v>0</v>
      </c>
      <c r="BU13" s="520">
        <f t="shared" ref="BU13:BU20" si="34">IF(BT13&lt;3,BT13,BN13)</f>
        <v>0</v>
      </c>
      <c r="BV13" s="29"/>
      <c r="BW13" s="518">
        <f t="shared" ref="BW13:CC20" si="35">IF($BU13=BW$11,BW$11," ")</f>
        <v>0</v>
      </c>
      <c r="BX13" s="518" t="str">
        <f t="shared" si="35"/>
        <v xml:space="preserve"> </v>
      </c>
      <c r="BY13" s="518" t="str">
        <f t="shared" si="35"/>
        <v xml:space="preserve"> </v>
      </c>
      <c r="BZ13" s="518" t="str">
        <f t="shared" si="35"/>
        <v xml:space="preserve"> </v>
      </c>
      <c r="CA13" s="518" t="str">
        <f t="shared" si="35"/>
        <v xml:space="preserve"> </v>
      </c>
      <c r="CB13" s="518" t="str">
        <f t="shared" si="35"/>
        <v xml:space="preserve"> </v>
      </c>
      <c r="CC13" s="518" t="str">
        <f t="shared" si="35"/>
        <v xml:space="preserve"> </v>
      </c>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row>
    <row r="14" spans="1:111" ht="24.95" customHeight="1" x14ac:dyDescent="0.25">
      <c r="A14" s="41"/>
      <c r="B14" s="864"/>
      <c r="C14" s="840" t="s">
        <v>366</v>
      </c>
      <c r="D14" s="842"/>
      <c r="E14" s="48"/>
      <c r="F14" s="48"/>
      <c r="G14" s="44"/>
      <c r="H14" s="49" t="b">
        <f t="shared" si="13"/>
        <v>0</v>
      </c>
      <c r="I14" s="49" t="b">
        <f t="shared" si="14"/>
        <v>0</v>
      </c>
      <c r="J14" s="49">
        <f t="shared" si="15"/>
        <v>0</v>
      </c>
      <c r="K14" s="43"/>
      <c r="L14" s="47" t="str">
        <f t="shared" si="16"/>
        <v>I</v>
      </c>
      <c r="M14" s="44"/>
      <c r="N14" s="378">
        <f t="shared" si="17"/>
        <v>0</v>
      </c>
      <c r="O14" s="378" t="str">
        <f t="shared" si="18"/>
        <v xml:space="preserve"> </v>
      </c>
      <c r="P14" s="378" t="str">
        <f t="shared" si="19"/>
        <v xml:space="preserve"> </v>
      </c>
      <c r="Q14" s="379" t="str">
        <f t="shared" si="20"/>
        <v xml:space="preserve"> </v>
      </c>
      <c r="R14" s="378">
        <f t="shared" si="21"/>
        <v>0</v>
      </c>
      <c r="S14" s="383"/>
      <c r="T14" s="43"/>
      <c r="U14" s="45">
        <f t="shared" si="22"/>
        <v>0</v>
      </c>
      <c r="V14" s="386"/>
      <c r="W14" s="387"/>
      <c r="X14" s="377">
        <f t="shared" ref="X14:X21" si="36">MAX(Y14:AB14)</f>
        <v>0</v>
      </c>
      <c r="Y14" s="388" t="str">
        <f t="shared" si="23"/>
        <v xml:space="preserve"> </v>
      </c>
      <c r="Z14" s="388" t="str">
        <f t="shared" si="24"/>
        <v xml:space="preserve"> </v>
      </c>
      <c r="AA14" s="388" t="str">
        <f t="shared" si="25"/>
        <v xml:space="preserve"> </v>
      </c>
      <c r="AB14" s="388" t="str">
        <f t="shared" si="26"/>
        <v xml:space="preserve"> </v>
      </c>
      <c r="AC14" s="426">
        <f t="shared" ref="AC14:AC21" si="37">U14+X14</f>
        <v>0</v>
      </c>
      <c r="AD14" s="879"/>
      <c r="AE14" s="880"/>
      <c r="AF14" s="880"/>
      <c r="AG14" s="880"/>
      <c r="AH14" s="895"/>
      <c r="AI14" s="41"/>
      <c r="AJ14" s="650" t="str">
        <f t="shared" si="27"/>
        <v xml:space="preserve"> </v>
      </c>
      <c r="AK14" s="41"/>
      <c r="AL14" s="29"/>
      <c r="AM14" s="509">
        <f t="shared" si="28"/>
        <v>1</v>
      </c>
      <c r="AN14" s="363"/>
      <c r="AO14" s="363"/>
      <c r="AP14" s="364"/>
      <c r="AQ14" s="363"/>
      <c r="AR14" s="363"/>
      <c r="AS14" s="363"/>
      <c r="AT14" s="363"/>
      <c r="AU14" s="363"/>
      <c r="AV14" s="363"/>
      <c r="AW14" s="363"/>
      <c r="AX14" s="363"/>
      <c r="AY14" s="363"/>
      <c r="AZ14" s="363"/>
      <c r="BA14" s="363"/>
      <c r="BB14" s="363"/>
      <c r="BC14" s="363"/>
      <c r="BD14" s="363"/>
      <c r="BE14" s="381"/>
      <c r="BF14" s="381"/>
      <c r="BG14" s="381"/>
      <c r="BH14" s="381"/>
      <c r="BI14" s="29"/>
      <c r="BJ14" s="29"/>
      <c r="BK14" s="509"/>
      <c r="BL14" s="509">
        <f t="shared" si="29"/>
        <v>0</v>
      </c>
      <c r="BM14" s="509">
        <f t="shared" si="30"/>
        <v>3</v>
      </c>
      <c r="BN14" s="509">
        <f t="shared" si="31"/>
        <v>3</v>
      </c>
      <c r="BO14" s="29"/>
      <c r="BP14" s="518" t="str">
        <f t="shared" si="32"/>
        <v xml:space="preserve"> </v>
      </c>
      <c r="BQ14" s="518" t="str">
        <f t="shared" si="32"/>
        <v xml:space="preserve"> </v>
      </c>
      <c r="BR14" s="518" t="str">
        <f t="shared" si="32"/>
        <v xml:space="preserve"> </v>
      </c>
      <c r="BS14" s="518">
        <f t="shared" si="32"/>
        <v>0</v>
      </c>
      <c r="BT14" s="520">
        <f t="shared" si="33"/>
        <v>0</v>
      </c>
      <c r="BU14" s="520">
        <f t="shared" si="34"/>
        <v>0</v>
      </c>
      <c r="BV14" s="29"/>
      <c r="BW14" s="518">
        <f t="shared" si="35"/>
        <v>0</v>
      </c>
      <c r="BX14" s="518" t="str">
        <f t="shared" si="35"/>
        <v xml:space="preserve"> </v>
      </c>
      <c r="BY14" s="518" t="str">
        <f t="shared" si="35"/>
        <v xml:space="preserve"> </v>
      </c>
      <c r="BZ14" s="518" t="str">
        <f t="shared" si="35"/>
        <v xml:space="preserve"> </v>
      </c>
      <c r="CA14" s="518" t="str">
        <f t="shared" si="35"/>
        <v xml:space="preserve"> </v>
      </c>
      <c r="CB14" s="518" t="str">
        <f t="shared" si="35"/>
        <v xml:space="preserve"> </v>
      </c>
      <c r="CC14" s="518" t="str">
        <f t="shared" si="35"/>
        <v xml:space="preserve"> </v>
      </c>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row>
    <row r="15" spans="1:111" ht="24.95" customHeight="1" x14ac:dyDescent="0.25">
      <c r="A15" s="41"/>
      <c r="B15" s="864"/>
      <c r="C15" s="840" t="s">
        <v>138</v>
      </c>
      <c r="D15" s="842"/>
      <c r="E15" s="48"/>
      <c r="F15" s="48"/>
      <c r="G15" s="44"/>
      <c r="H15" s="49" t="b">
        <f t="shared" si="13"/>
        <v>0</v>
      </c>
      <c r="I15" s="49" t="b">
        <f t="shared" si="14"/>
        <v>0</v>
      </c>
      <c r="J15" s="49">
        <f t="shared" si="15"/>
        <v>0</v>
      </c>
      <c r="K15" s="43"/>
      <c r="L15" s="47" t="str">
        <f t="shared" si="16"/>
        <v>I</v>
      </c>
      <c r="M15" s="44"/>
      <c r="N15" s="378">
        <f t="shared" si="17"/>
        <v>0</v>
      </c>
      <c r="O15" s="378" t="str">
        <f t="shared" si="18"/>
        <v xml:space="preserve"> </v>
      </c>
      <c r="P15" s="378" t="str">
        <f t="shared" si="19"/>
        <v xml:space="preserve"> </v>
      </c>
      <c r="Q15" s="379" t="str">
        <f t="shared" si="20"/>
        <v xml:space="preserve"> </v>
      </c>
      <c r="R15" s="378">
        <f t="shared" si="21"/>
        <v>0</v>
      </c>
      <c r="S15" s="383"/>
      <c r="T15" s="43"/>
      <c r="U15" s="45">
        <f t="shared" si="22"/>
        <v>0</v>
      </c>
      <c r="V15" s="386"/>
      <c r="W15" s="387"/>
      <c r="X15" s="377">
        <f t="shared" si="36"/>
        <v>0</v>
      </c>
      <c r="Y15" s="388" t="str">
        <f t="shared" si="23"/>
        <v xml:space="preserve"> </v>
      </c>
      <c r="Z15" s="388" t="str">
        <f t="shared" si="24"/>
        <v xml:space="preserve"> </v>
      </c>
      <c r="AA15" s="388" t="str">
        <f t="shared" si="25"/>
        <v xml:space="preserve"> </v>
      </c>
      <c r="AB15" s="388" t="str">
        <f t="shared" si="26"/>
        <v xml:space="preserve"> </v>
      </c>
      <c r="AC15" s="426">
        <f t="shared" si="37"/>
        <v>0</v>
      </c>
      <c r="AD15" s="879"/>
      <c r="AE15" s="880"/>
      <c r="AF15" s="880"/>
      <c r="AG15" s="880"/>
      <c r="AH15" s="895"/>
      <c r="AI15" s="41"/>
      <c r="AJ15" s="650" t="str">
        <f t="shared" si="27"/>
        <v xml:space="preserve"> </v>
      </c>
      <c r="AK15" s="41"/>
      <c r="AL15" s="29"/>
      <c r="AM15" s="509">
        <f t="shared" si="28"/>
        <v>1</v>
      </c>
      <c r="AN15" s="363"/>
      <c r="AO15" s="363"/>
      <c r="AP15" s="364"/>
      <c r="AQ15" s="363"/>
      <c r="AR15" s="363"/>
      <c r="AS15" s="363"/>
      <c r="AT15" s="363"/>
      <c r="AU15" s="363"/>
      <c r="AV15" s="363"/>
      <c r="AW15" s="363"/>
      <c r="AX15" s="363"/>
      <c r="AY15" s="363"/>
      <c r="AZ15" s="363"/>
      <c r="BA15" s="363"/>
      <c r="BB15" s="363"/>
      <c r="BC15" s="363"/>
      <c r="BD15" s="363"/>
      <c r="BE15" s="381"/>
      <c r="BF15" s="381"/>
      <c r="BG15" s="381"/>
      <c r="BH15" s="381"/>
      <c r="BI15" s="29"/>
      <c r="BJ15" s="29"/>
      <c r="BK15" s="509"/>
      <c r="BL15" s="509">
        <f t="shared" si="29"/>
        <v>0</v>
      </c>
      <c r="BM15" s="509">
        <f t="shared" si="30"/>
        <v>3</v>
      </c>
      <c r="BN15" s="509">
        <f t="shared" si="31"/>
        <v>3</v>
      </c>
      <c r="BO15" s="29"/>
      <c r="BP15" s="518" t="str">
        <f t="shared" si="32"/>
        <v xml:space="preserve"> </v>
      </c>
      <c r="BQ15" s="518" t="str">
        <f t="shared" si="32"/>
        <v xml:space="preserve"> </v>
      </c>
      <c r="BR15" s="518" t="str">
        <f t="shared" si="32"/>
        <v xml:space="preserve"> </v>
      </c>
      <c r="BS15" s="518">
        <f t="shared" si="32"/>
        <v>0</v>
      </c>
      <c r="BT15" s="520">
        <f t="shared" si="33"/>
        <v>0</v>
      </c>
      <c r="BU15" s="520">
        <f t="shared" si="34"/>
        <v>0</v>
      </c>
      <c r="BV15" s="29"/>
      <c r="BW15" s="518">
        <f t="shared" si="35"/>
        <v>0</v>
      </c>
      <c r="BX15" s="518" t="str">
        <f t="shared" si="35"/>
        <v xml:space="preserve"> </v>
      </c>
      <c r="BY15" s="518" t="str">
        <f t="shared" si="35"/>
        <v xml:space="preserve"> </v>
      </c>
      <c r="BZ15" s="518" t="str">
        <f t="shared" si="35"/>
        <v xml:space="preserve"> </v>
      </c>
      <c r="CA15" s="518" t="str">
        <f t="shared" si="35"/>
        <v xml:space="preserve"> </v>
      </c>
      <c r="CB15" s="518" t="str">
        <f t="shared" si="35"/>
        <v xml:space="preserve"> </v>
      </c>
      <c r="CC15" s="518" t="str">
        <f t="shared" si="35"/>
        <v xml:space="preserve"> </v>
      </c>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row>
    <row r="16" spans="1:111" ht="24.95" customHeight="1" x14ac:dyDescent="0.25">
      <c r="A16" s="41"/>
      <c r="B16" s="864"/>
      <c r="C16" s="839" t="s">
        <v>139</v>
      </c>
      <c r="D16" s="839"/>
      <c r="E16" s="48"/>
      <c r="F16" s="48"/>
      <c r="G16" s="44"/>
      <c r="H16" s="49" t="b">
        <f t="shared" si="13"/>
        <v>0</v>
      </c>
      <c r="I16" s="49" t="b">
        <f t="shared" si="14"/>
        <v>0</v>
      </c>
      <c r="J16" s="49">
        <f t="shared" si="15"/>
        <v>0</v>
      </c>
      <c r="K16" s="43"/>
      <c r="L16" s="47" t="str">
        <f t="shared" si="16"/>
        <v>I</v>
      </c>
      <c r="M16" s="44"/>
      <c r="N16" s="378">
        <f t="shared" si="17"/>
        <v>0</v>
      </c>
      <c r="O16" s="378" t="str">
        <f t="shared" si="18"/>
        <v xml:space="preserve"> </v>
      </c>
      <c r="P16" s="378" t="str">
        <f t="shared" si="19"/>
        <v xml:space="preserve"> </v>
      </c>
      <c r="Q16" s="379" t="str">
        <f t="shared" si="20"/>
        <v xml:space="preserve"> </v>
      </c>
      <c r="R16" s="378">
        <f t="shared" si="21"/>
        <v>0</v>
      </c>
      <c r="S16" s="383"/>
      <c r="T16" s="43"/>
      <c r="U16" s="45">
        <f t="shared" si="22"/>
        <v>0</v>
      </c>
      <c r="V16" s="386"/>
      <c r="W16" s="387"/>
      <c r="X16" s="377">
        <f t="shared" si="36"/>
        <v>0</v>
      </c>
      <c r="Y16" s="388" t="str">
        <f t="shared" si="23"/>
        <v xml:space="preserve"> </v>
      </c>
      <c r="Z16" s="388" t="str">
        <f t="shared" si="24"/>
        <v xml:space="preserve"> </v>
      </c>
      <c r="AA16" s="388" t="str">
        <f t="shared" si="25"/>
        <v xml:space="preserve"> </v>
      </c>
      <c r="AB16" s="388" t="str">
        <f t="shared" si="26"/>
        <v xml:space="preserve"> </v>
      </c>
      <c r="AC16" s="426">
        <f t="shared" si="37"/>
        <v>0</v>
      </c>
      <c r="AD16" s="879"/>
      <c r="AE16" s="880"/>
      <c r="AF16" s="880"/>
      <c r="AG16" s="880"/>
      <c r="AH16" s="895"/>
      <c r="AI16" s="41"/>
      <c r="AJ16" s="650" t="str">
        <f t="shared" si="27"/>
        <v xml:space="preserve"> </v>
      </c>
      <c r="AK16" s="41"/>
      <c r="AL16" s="29"/>
      <c r="AM16" s="509">
        <f t="shared" si="28"/>
        <v>1</v>
      </c>
      <c r="AN16" s="363"/>
      <c r="AO16" s="363"/>
      <c r="AP16" s="364"/>
      <c r="AQ16" s="363"/>
      <c r="AR16" s="363"/>
      <c r="AS16" s="363"/>
      <c r="AT16" s="363"/>
      <c r="AU16" s="363"/>
      <c r="AV16" s="363"/>
      <c r="AW16" s="363"/>
      <c r="AX16" s="363"/>
      <c r="AY16" s="363"/>
      <c r="AZ16" s="363"/>
      <c r="BA16" s="363"/>
      <c r="BB16" s="363"/>
      <c r="BC16" s="363"/>
      <c r="BD16" s="363"/>
      <c r="BE16" s="381"/>
      <c r="BF16" s="381"/>
      <c r="BG16" s="381"/>
      <c r="BH16" s="381"/>
      <c r="BI16" s="29"/>
      <c r="BJ16" s="29"/>
      <c r="BK16" s="509"/>
      <c r="BL16" s="509">
        <f t="shared" si="29"/>
        <v>0</v>
      </c>
      <c r="BM16" s="509">
        <f t="shared" si="30"/>
        <v>3</v>
      </c>
      <c r="BN16" s="509">
        <f t="shared" si="31"/>
        <v>3</v>
      </c>
      <c r="BO16" s="29"/>
      <c r="BP16" s="518" t="str">
        <f t="shared" si="32"/>
        <v xml:space="preserve"> </v>
      </c>
      <c r="BQ16" s="518" t="str">
        <f t="shared" si="32"/>
        <v xml:space="preserve"> </v>
      </c>
      <c r="BR16" s="518" t="str">
        <f t="shared" si="32"/>
        <v xml:space="preserve"> </v>
      </c>
      <c r="BS16" s="518">
        <f t="shared" si="32"/>
        <v>0</v>
      </c>
      <c r="BT16" s="520">
        <f t="shared" si="33"/>
        <v>0</v>
      </c>
      <c r="BU16" s="520">
        <f t="shared" si="34"/>
        <v>0</v>
      </c>
      <c r="BV16" s="29"/>
      <c r="BW16" s="518">
        <f t="shared" si="35"/>
        <v>0</v>
      </c>
      <c r="BX16" s="518" t="str">
        <f t="shared" si="35"/>
        <v xml:space="preserve"> </v>
      </c>
      <c r="BY16" s="518" t="str">
        <f t="shared" si="35"/>
        <v xml:space="preserve"> </v>
      </c>
      <c r="BZ16" s="518" t="str">
        <f t="shared" si="35"/>
        <v xml:space="preserve"> </v>
      </c>
      <c r="CA16" s="518" t="str">
        <f t="shared" si="35"/>
        <v xml:space="preserve"> </v>
      </c>
      <c r="CB16" s="518" t="str">
        <f t="shared" si="35"/>
        <v xml:space="preserve"> </v>
      </c>
      <c r="CC16" s="518" t="str">
        <f t="shared" si="35"/>
        <v xml:space="preserve"> </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row>
    <row r="17" spans="1:111" ht="24.95" customHeight="1" x14ac:dyDescent="0.25">
      <c r="A17" s="41"/>
      <c r="B17" s="864"/>
      <c r="C17" s="839" t="s">
        <v>171</v>
      </c>
      <c r="D17" s="839"/>
      <c r="E17" s="48"/>
      <c r="F17" s="48"/>
      <c r="G17" s="44"/>
      <c r="H17" s="49" t="b">
        <f t="shared" si="13"/>
        <v>0</v>
      </c>
      <c r="I17" s="49" t="b">
        <f t="shared" si="14"/>
        <v>0</v>
      </c>
      <c r="J17" s="49">
        <f t="shared" si="15"/>
        <v>0</v>
      </c>
      <c r="K17" s="43"/>
      <c r="L17" s="47" t="str">
        <f t="shared" si="16"/>
        <v>I</v>
      </c>
      <c r="M17" s="44"/>
      <c r="N17" s="378">
        <f t="shared" si="17"/>
        <v>0</v>
      </c>
      <c r="O17" s="378" t="str">
        <f t="shared" si="18"/>
        <v xml:space="preserve"> </v>
      </c>
      <c r="P17" s="378" t="str">
        <f t="shared" si="19"/>
        <v xml:space="preserve"> </v>
      </c>
      <c r="Q17" s="379" t="str">
        <f t="shared" si="20"/>
        <v xml:space="preserve"> </v>
      </c>
      <c r="R17" s="378">
        <f t="shared" si="21"/>
        <v>0</v>
      </c>
      <c r="S17" s="403"/>
      <c r="T17" s="603"/>
      <c r="U17" s="45">
        <f t="shared" si="22"/>
        <v>0</v>
      </c>
      <c r="V17" s="386"/>
      <c r="W17" s="387"/>
      <c r="X17" s="377">
        <f t="shared" si="36"/>
        <v>0</v>
      </c>
      <c r="Y17" s="388" t="str">
        <f t="shared" si="23"/>
        <v xml:space="preserve"> </v>
      </c>
      <c r="Z17" s="388" t="str">
        <f t="shared" si="24"/>
        <v xml:space="preserve"> </v>
      </c>
      <c r="AA17" s="388" t="str">
        <f t="shared" si="25"/>
        <v xml:space="preserve"> </v>
      </c>
      <c r="AB17" s="388" t="str">
        <f t="shared" si="26"/>
        <v xml:space="preserve"> </v>
      </c>
      <c r="AC17" s="426">
        <f t="shared" si="37"/>
        <v>0</v>
      </c>
      <c r="AD17" s="879"/>
      <c r="AE17" s="880"/>
      <c r="AF17" s="880"/>
      <c r="AG17" s="880"/>
      <c r="AH17" s="895"/>
      <c r="AI17" s="41"/>
      <c r="AJ17" s="650" t="str">
        <f t="shared" si="27"/>
        <v xml:space="preserve"> </v>
      </c>
      <c r="AK17" s="41"/>
      <c r="AL17" s="29"/>
      <c r="AM17" s="509">
        <f t="shared" si="28"/>
        <v>1</v>
      </c>
      <c r="AN17" s="363"/>
      <c r="AO17" s="363"/>
      <c r="AP17" s="364"/>
      <c r="AQ17" s="363"/>
      <c r="AR17" s="363"/>
      <c r="AS17" s="363"/>
      <c r="AT17" s="363"/>
      <c r="AU17" s="363"/>
      <c r="AV17" s="363"/>
      <c r="AW17" s="363"/>
      <c r="AX17" s="363"/>
      <c r="AY17" s="363"/>
      <c r="AZ17" s="363"/>
      <c r="BA17" s="363"/>
      <c r="BB17" s="363"/>
      <c r="BC17" s="363"/>
      <c r="BD17" s="363"/>
      <c r="BE17" s="381"/>
      <c r="BF17" s="381"/>
      <c r="BG17" s="381"/>
      <c r="BH17" s="381"/>
      <c r="BI17" s="29"/>
      <c r="BJ17" s="29"/>
      <c r="BK17" s="509"/>
      <c r="BL17" s="509">
        <f t="shared" si="29"/>
        <v>0</v>
      </c>
      <c r="BM17" s="509">
        <f t="shared" si="30"/>
        <v>3</v>
      </c>
      <c r="BN17" s="509">
        <f t="shared" si="31"/>
        <v>3</v>
      </c>
      <c r="BO17" s="29"/>
      <c r="BP17" s="518" t="str">
        <f t="shared" si="32"/>
        <v xml:space="preserve"> </v>
      </c>
      <c r="BQ17" s="518" t="str">
        <f t="shared" si="32"/>
        <v xml:space="preserve"> </v>
      </c>
      <c r="BR17" s="518" t="str">
        <f t="shared" si="32"/>
        <v xml:space="preserve"> </v>
      </c>
      <c r="BS17" s="518">
        <f t="shared" si="32"/>
        <v>0</v>
      </c>
      <c r="BT17" s="520">
        <f t="shared" si="33"/>
        <v>0</v>
      </c>
      <c r="BU17" s="520">
        <f t="shared" si="34"/>
        <v>0</v>
      </c>
      <c r="BV17" s="29"/>
      <c r="BW17" s="518">
        <f t="shared" si="35"/>
        <v>0</v>
      </c>
      <c r="BX17" s="518" t="str">
        <f t="shared" si="35"/>
        <v xml:space="preserve"> </v>
      </c>
      <c r="BY17" s="518" t="str">
        <f t="shared" si="35"/>
        <v xml:space="preserve"> </v>
      </c>
      <c r="BZ17" s="518" t="str">
        <f t="shared" si="35"/>
        <v xml:space="preserve"> </v>
      </c>
      <c r="CA17" s="518" t="str">
        <f t="shared" si="35"/>
        <v xml:space="preserve"> </v>
      </c>
      <c r="CB17" s="518" t="str">
        <f t="shared" si="35"/>
        <v xml:space="preserve"> </v>
      </c>
      <c r="CC17" s="518" t="str">
        <f t="shared" si="35"/>
        <v xml:space="preserve"> </v>
      </c>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row>
    <row r="18" spans="1:111" ht="24.95" customHeight="1" x14ac:dyDescent="0.25">
      <c r="A18" s="41"/>
      <c r="B18" s="864"/>
      <c r="C18" s="839" t="s">
        <v>151</v>
      </c>
      <c r="D18" s="839"/>
      <c r="E18" s="48"/>
      <c r="F18" s="48"/>
      <c r="G18" s="44"/>
      <c r="H18" s="49" t="b">
        <f t="shared" si="13"/>
        <v>0</v>
      </c>
      <c r="I18" s="49" t="b">
        <f t="shared" si="14"/>
        <v>0</v>
      </c>
      <c r="J18" s="49">
        <f t="shared" si="15"/>
        <v>0</v>
      </c>
      <c r="K18" s="43"/>
      <c r="L18" s="47" t="str">
        <f t="shared" si="16"/>
        <v>I</v>
      </c>
      <c r="M18" s="44"/>
      <c r="N18" s="378">
        <f t="shared" si="17"/>
        <v>0</v>
      </c>
      <c r="O18" s="378" t="str">
        <f t="shared" si="18"/>
        <v xml:space="preserve"> </v>
      </c>
      <c r="P18" s="378" t="str">
        <f t="shared" si="19"/>
        <v xml:space="preserve"> </v>
      </c>
      <c r="Q18" s="379" t="str">
        <f t="shared" si="20"/>
        <v xml:space="preserve"> </v>
      </c>
      <c r="R18" s="378">
        <f t="shared" si="21"/>
        <v>0</v>
      </c>
      <c r="S18" s="378"/>
      <c r="T18" s="834"/>
      <c r="U18" s="45">
        <f t="shared" si="22"/>
        <v>0</v>
      </c>
      <c r="V18" s="386"/>
      <c r="W18" s="387"/>
      <c r="X18" s="377">
        <f t="shared" si="36"/>
        <v>0</v>
      </c>
      <c r="Y18" s="388" t="str">
        <f t="shared" si="23"/>
        <v xml:space="preserve"> </v>
      </c>
      <c r="Z18" s="388" t="str">
        <f t="shared" si="24"/>
        <v xml:space="preserve"> </v>
      </c>
      <c r="AA18" s="388" t="str">
        <f t="shared" si="25"/>
        <v xml:space="preserve"> </v>
      </c>
      <c r="AB18" s="388" t="str">
        <f t="shared" si="26"/>
        <v xml:space="preserve"> </v>
      </c>
      <c r="AC18" s="426">
        <f t="shared" si="37"/>
        <v>0</v>
      </c>
      <c r="AD18" s="879"/>
      <c r="AE18" s="880"/>
      <c r="AF18" s="880"/>
      <c r="AG18" s="880"/>
      <c r="AH18" s="895"/>
      <c r="AI18" s="41"/>
      <c r="AJ18" s="650" t="str">
        <f t="shared" si="27"/>
        <v xml:space="preserve"> </v>
      </c>
      <c r="AK18" s="41"/>
      <c r="AL18" s="29"/>
      <c r="AM18" s="509">
        <f t="shared" si="28"/>
        <v>1</v>
      </c>
      <c r="AN18" s="363"/>
      <c r="AO18" s="363"/>
      <c r="AP18" s="364"/>
      <c r="AQ18" s="363"/>
      <c r="AR18" s="363"/>
      <c r="AS18" s="363"/>
      <c r="AT18" s="363"/>
      <c r="AU18" s="363"/>
      <c r="AV18" s="363"/>
      <c r="AW18" s="363"/>
      <c r="AX18" s="363"/>
      <c r="AY18" s="363"/>
      <c r="AZ18" s="363"/>
      <c r="BA18" s="363"/>
      <c r="BB18" s="363"/>
      <c r="BC18" s="363"/>
      <c r="BD18" s="363"/>
      <c r="BE18" s="381"/>
      <c r="BF18" s="381"/>
      <c r="BG18" s="381"/>
      <c r="BH18" s="381"/>
      <c r="BI18" s="29"/>
      <c r="BJ18" s="29"/>
      <c r="BK18" s="509"/>
      <c r="BL18" s="509">
        <f t="shared" si="29"/>
        <v>0</v>
      </c>
      <c r="BM18" s="509">
        <f t="shared" si="30"/>
        <v>3</v>
      </c>
      <c r="BN18" s="509">
        <f t="shared" si="31"/>
        <v>3</v>
      </c>
      <c r="BO18" s="29"/>
      <c r="BP18" s="518" t="str">
        <f t="shared" si="32"/>
        <v xml:space="preserve"> </v>
      </c>
      <c r="BQ18" s="518" t="str">
        <f t="shared" si="32"/>
        <v xml:space="preserve"> </v>
      </c>
      <c r="BR18" s="518" t="str">
        <f t="shared" si="32"/>
        <v xml:space="preserve"> </v>
      </c>
      <c r="BS18" s="518">
        <f t="shared" si="32"/>
        <v>0</v>
      </c>
      <c r="BT18" s="520">
        <f t="shared" si="33"/>
        <v>0</v>
      </c>
      <c r="BU18" s="520">
        <f t="shared" si="34"/>
        <v>0</v>
      </c>
      <c r="BV18" s="29"/>
      <c r="BW18" s="518">
        <f t="shared" si="35"/>
        <v>0</v>
      </c>
      <c r="BX18" s="518" t="str">
        <f t="shared" si="35"/>
        <v xml:space="preserve"> </v>
      </c>
      <c r="BY18" s="518" t="str">
        <f t="shared" si="35"/>
        <v xml:space="preserve"> </v>
      </c>
      <c r="BZ18" s="518" t="str">
        <f t="shared" si="35"/>
        <v xml:space="preserve"> </v>
      </c>
      <c r="CA18" s="518" t="str">
        <f t="shared" si="35"/>
        <v xml:space="preserve"> </v>
      </c>
      <c r="CB18" s="518" t="str">
        <f t="shared" si="35"/>
        <v xml:space="preserve"> </v>
      </c>
      <c r="CC18" s="518" t="str">
        <f t="shared" si="35"/>
        <v xml:space="preserve"> </v>
      </c>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row>
    <row r="19" spans="1:111" ht="24.95" customHeight="1" x14ac:dyDescent="0.25">
      <c r="A19" s="41"/>
      <c r="B19" s="864"/>
      <c r="C19" s="839" t="s">
        <v>152</v>
      </c>
      <c r="D19" s="839"/>
      <c r="E19" s="48"/>
      <c r="F19" s="48"/>
      <c r="G19" s="44"/>
      <c r="H19" s="49" t="b">
        <f t="shared" si="13"/>
        <v>0</v>
      </c>
      <c r="I19" s="49" t="b">
        <f t="shared" si="14"/>
        <v>0</v>
      </c>
      <c r="J19" s="49">
        <f t="shared" si="15"/>
        <v>0</v>
      </c>
      <c r="K19" s="43"/>
      <c r="L19" s="47" t="str">
        <f t="shared" si="16"/>
        <v>I</v>
      </c>
      <c r="M19" s="44"/>
      <c r="N19" s="378">
        <f t="shared" si="17"/>
        <v>0</v>
      </c>
      <c r="O19" s="378" t="str">
        <f t="shared" si="18"/>
        <v xml:space="preserve"> </v>
      </c>
      <c r="P19" s="378" t="str">
        <f t="shared" si="19"/>
        <v xml:space="preserve"> </v>
      </c>
      <c r="Q19" s="379" t="str">
        <f t="shared" si="20"/>
        <v xml:space="preserve"> </v>
      </c>
      <c r="R19" s="378">
        <f t="shared" si="21"/>
        <v>0</v>
      </c>
      <c r="S19" s="378"/>
      <c r="T19" s="835"/>
      <c r="U19" s="45">
        <f t="shared" si="22"/>
        <v>0</v>
      </c>
      <c r="V19" s="386"/>
      <c r="W19" s="387"/>
      <c r="X19" s="377">
        <f t="shared" si="36"/>
        <v>0</v>
      </c>
      <c r="Y19" s="388" t="str">
        <f t="shared" si="23"/>
        <v xml:space="preserve"> </v>
      </c>
      <c r="Z19" s="388" t="str">
        <f t="shared" si="24"/>
        <v xml:space="preserve"> </v>
      </c>
      <c r="AA19" s="388" t="str">
        <f t="shared" si="25"/>
        <v xml:space="preserve"> </v>
      </c>
      <c r="AB19" s="388" t="str">
        <f t="shared" si="26"/>
        <v xml:space="preserve"> </v>
      </c>
      <c r="AC19" s="426">
        <f t="shared" si="37"/>
        <v>0</v>
      </c>
      <c r="AD19" s="879"/>
      <c r="AE19" s="880"/>
      <c r="AF19" s="880"/>
      <c r="AG19" s="880"/>
      <c r="AH19" s="814"/>
      <c r="AI19" s="41"/>
      <c r="AJ19" s="650" t="str">
        <f t="shared" si="27"/>
        <v xml:space="preserve"> </v>
      </c>
      <c r="AK19" s="41"/>
      <c r="AL19" s="29"/>
      <c r="AM19" s="509">
        <f t="shared" si="28"/>
        <v>1</v>
      </c>
      <c r="AN19" s="363"/>
      <c r="AO19" s="363"/>
      <c r="AP19" s="364"/>
      <c r="AQ19" s="363"/>
      <c r="AR19" s="363"/>
      <c r="AS19" s="363"/>
      <c r="AT19" s="363"/>
      <c r="AU19" s="363"/>
      <c r="AV19" s="363"/>
      <c r="AW19" s="363"/>
      <c r="AX19" s="363"/>
      <c r="AY19" s="363"/>
      <c r="AZ19" s="363"/>
      <c r="BA19" s="363"/>
      <c r="BB19" s="363"/>
      <c r="BC19" s="363"/>
      <c r="BD19" s="363"/>
      <c r="BE19" s="381"/>
      <c r="BF19" s="381"/>
      <c r="BG19" s="381"/>
      <c r="BH19" s="381"/>
      <c r="BI19" s="29"/>
      <c r="BJ19" s="29"/>
      <c r="BK19" s="509"/>
      <c r="BL19" s="509">
        <f t="shared" si="29"/>
        <v>0</v>
      </c>
      <c r="BM19" s="509">
        <f t="shared" si="30"/>
        <v>3</v>
      </c>
      <c r="BN19" s="509">
        <f t="shared" si="31"/>
        <v>3</v>
      </c>
      <c r="BO19" s="29"/>
      <c r="BP19" s="518" t="str">
        <f t="shared" si="32"/>
        <v xml:space="preserve"> </v>
      </c>
      <c r="BQ19" s="518" t="str">
        <f t="shared" si="32"/>
        <v xml:space="preserve"> </v>
      </c>
      <c r="BR19" s="518" t="str">
        <f t="shared" si="32"/>
        <v xml:space="preserve"> </v>
      </c>
      <c r="BS19" s="518">
        <f t="shared" si="32"/>
        <v>0</v>
      </c>
      <c r="BT19" s="520">
        <f t="shared" si="33"/>
        <v>0</v>
      </c>
      <c r="BU19" s="520">
        <f t="shared" si="34"/>
        <v>0</v>
      </c>
      <c r="BV19" s="29"/>
      <c r="BW19" s="518">
        <f t="shared" si="35"/>
        <v>0</v>
      </c>
      <c r="BX19" s="518" t="str">
        <f t="shared" si="35"/>
        <v xml:space="preserve"> </v>
      </c>
      <c r="BY19" s="518" t="str">
        <f t="shared" si="35"/>
        <v xml:space="preserve"> </v>
      </c>
      <c r="BZ19" s="518" t="str">
        <f t="shared" si="35"/>
        <v xml:space="preserve"> </v>
      </c>
      <c r="CA19" s="518" t="str">
        <f t="shared" si="35"/>
        <v xml:space="preserve"> </v>
      </c>
      <c r="CB19" s="518" t="str">
        <f t="shared" si="35"/>
        <v xml:space="preserve"> </v>
      </c>
      <c r="CC19" s="518" t="str">
        <f t="shared" si="35"/>
        <v xml:space="preserve"> </v>
      </c>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row>
    <row r="20" spans="1:111" ht="24.95" customHeight="1" thickBot="1" x14ac:dyDescent="0.3">
      <c r="A20" s="41"/>
      <c r="B20" s="864"/>
      <c r="C20" s="854" t="s">
        <v>131</v>
      </c>
      <c r="D20" s="854"/>
      <c r="E20" s="48"/>
      <c r="F20" s="48"/>
      <c r="G20" s="44"/>
      <c r="H20" s="49" t="b">
        <f t="shared" si="13"/>
        <v>0</v>
      </c>
      <c r="I20" s="49" t="b">
        <f t="shared" si="14"/>
        <v>0</v>
      </c>
      <c r="J20" s="49">
        <f t="shared" si="15"/>
        <v>0</v>
      </c>
      <c r="K20" s="43"/>
      <c r="L20" s="47" t="str">
        <f t="shared" si="16"/>
        <v>I</v>
      </c>
      <c r="M20" s="44"/>
      <c r="N20" s="378">
        <f t="shared" si="17"/>
        <v>0</v>
      </c>
      <c r="O20" s="378" t="str">
        <f t="shared" si="18"/>
        <v xml:space="preserve"> </v>
      </c>
      <c r="P20" s="378" t="str">
        <f t="shared" si="19"/>
        <v xml:space="preserve"> </v>
      </c>
      <c r="Q20" s="379" t="str">
        <f t="shared" si="20"/>
        <v xml:space="preserve"> </v>
      </c>
      <c r="R20" s="378">
        <f t="shared" si="21"/>
        <v>0</v>
      </c>
      <c r="S20" s="378"/>
      <c r="T20" s="835"/>
      <c r="U20" s="45">
        <f t="shared" si="22"/>
        <v>0</v>
      </c>
      <c r="V20" s="386"/>
      <c r="W20" s="387"/>
      <c r="X20" s="377" t="e">
        <f t="shared" si="36"/>
        <v>#REF!</v>
      </c>
      <c r="Y20" s="388" t="e">
        <f>IF(#REF!=Y$2,3," ")</f>
        <v>#REF!</v>
      </c>
      <c r="Z20" s="388" t="e">
        <f>IF(#REF!=Z$2,2," ")</f>
        <v>#REF!</v>
      </c>
      <c r="AA20" s="388" t="e">
        <f>IF(#REF!=AA$2,1," ")</f>
        <v>#REF!</v>
      </c>
      <c r="AB20" s="388" t="e">
        <f>IF(#REF!=AB$2,0," ")</f>
        <v>#REF!</v>
      </c>
      <c r="AC20" s="459" t="e">
        <f t="shared" si="37"/>
        <v>#REF!</v>
      </c>
      <c r="AD20" s="879"/>
      <c r="AE20" s="880"/>
      <c r="AF20" s="880"/>
      <c r="AG20" s="880"/>
      <c r="AH20" s="883" t="str">
        <f>AH8</f>
        <v>I</v>
      </c>
      <c r="AI20" s="41"/>
      <c r="AJ20" s="650" t="str">
        <f t="shared" si="27"/>
        <v xml:space="preserve"> </v>
      </c>
      <c r="AK20" s="41"/>
      <c r="AL20" s="29"/>
      <c r="AM20" s="509">
        <f t="shared" si="28"/>
        <v>1</v>
      </c>
      <c r="AN20" s="363"/>
      <c r="AO20" s="363"/>
      <c r="AP20" s="364"/>
      <c r="AQ20" s="363"/>
      <c r="AR20" s="363"/>
      <c r="AS20" s="363"/>
      <c r="AT20" s="363"/>
      <c r="AU20" s="363"/>
      <c r="AV20" s="363"/>
      <c r="AW20" s="363"/>
      <c r="AX20" s="363"/>
      <c r="AY20" s="363"/>
      <c r="AZ20" s="363"/>
      <c r="BA20" s="363"/>
      <c r="BB20" s="363"/>
      <c r="BC20" s="363"/>
      <c r="BD20" s="363"/>
      <c r="BE20" s="381"/>
      <c r="BF20" s="381"/>
      <c r="BG20" s="381"/>
      <c r="BH20" s="381"/>
      <c r="BI20" s="29"/>
      <c r="BJ20" s="29"/>
      <c r="BK20" s="509"/>
      <c r="BL20" s="509">
        <f t="shared" si="29"/>
        <v>0</v>
      </c>
      <c r="BM20" s="509">
        <f t="shared" si="30"/>
        <v>3</v>
      </c>
      <c r="BN20" s="509">
        <f t="shared" si="31"/>
        <v>3</v>
      </c>
      <c r="BO20" s="29"/>
      <c r="BP20" s="518" t="str">
        <f t="shared" si="32"/>
        <v xml:space="preserve"> </v>
      </c>
      <c r="BQ20" s="518" t="str">
        <f t="shared" si="32"/>
        <v xml:space="preserve"> </v>
      </c>
      <c r="BR20" s="518" t="str">
        <f t="shared" si="32"/>
        <v xml:space="preserve"> </v>
      </c>
      <c r="BS20" s="518">
        <f t="shared" si="32"/>
        <v>0</v>
      </c>
      <c r="BT20" s="520">
        <f t="shared" si="33"/>
        <v>0</v>
      </c>
      <c r="BU20" s="520">
        <f t="shared" si="34"/>
        <v>0</v>
      </c>
      <c r="BV20" s="29"/>
      <c r="BW20" s="518">
        <f t="shared" si="35"/>
        <v>0</v>
      </c>
      <c r="BX20" s="518" t="str">
        <f t="shared" si="35"/>
        <v xml:space="preserve"> </v>
      </c>
      <c r="BY20" s="518" t="str">
        <f t="shared" si="35"/>
        <v xml:space="preserve"> </v>
      </c>
      <c r="BZ20" s="518" t="str">
        <f t="shared" si="35"/>
        <v xml:space="preserve"> </v>
      </c>
      <c r="CA20" s="518" t="str">
        <f t="shared" si="35"/>
        <v xml:space="preserve"> </v>
      </c>
      <c r="CB20" s="518" t="str">
        <f t="shared" si="35"/>
        <v xml:space="preserve"> </v>
      </c>
      <c r="CC20" s="518" t="str">
        <f t="shared" si="35"/>
        <v xml:space="preserve"> </v>
      </c>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row>
    <row r="21" spans="1:111" ht="24.95" customHeight="1" thickBot="1" x14ac:dyDescent="0.3">
      <c r="A21" s="41"/>
      <c r="B21" s="862" t="s">
        <v>315</v>
      </c>
      <c r="C21" s="862"/>
      <c r="D21" s="862"/>
      <c r="E21" s="656"/>
      <c r="F21" s="656"/>
      <c r="G21" s="44"/>
      <c r="H21" s="88"/>
      <c r="I21" s="88"/>
      <c r="J21" s="88">
        <f>MAX(J13:J20)</f>
        <v>0</v>
      </c>
      <c r="K21" s="43"/>
      <c r="L21" s="89" t="str">
        <f>LOOKUP(J21,$B$86:$B$92,$H$86:$H$92)</f>
        <v>I</v>
      </c>
      <c r="M21" s="44"/>
      <c r="N21" s="401">
        <f t="shared" si="17"/>
        <v>0</v>
      </c>
      <c r="O21" s="401" t="str">
        <f t="shared" si="18"/>
        <v xml:space="preserve"> </v>
      </c>
      <c r="P21" s="401" t="str">
        <f t="shared" si="19"/>
        <v xml:space="preserve"> </v>
      </c>
      <c r="Q21" s="432" t="str">
        <f t="shared" si="20"/>
        <v xml:space="preserve"> </v>
      </c>
      <c r="R21" s="401">
        <f>MAX(R13:R20)</f>
        <v>0</v>
      </c>
      <c r="S21" s="433" t="str">
        <f>LOOKUP(J21,$B$86:$B$92,$D$86:$D$92)</f>
        <v>Insignificant</v>
      </c>
      <c r="T21" s="835"/>
      <c r="U21" s="434">
        <f t="shared" si="22"/>
        <v>0</v>
      </c>
      <c r="V21" s="450"/>
      <c r="W21" s="451"/>
      <c r="X21" s="452">
        <f t="shared" si="36"/>
        <v>3</v>
      </c>
      <c r="Y21" s="388">
        <f>IF($AH20=Y$2,3," ")</f>
        <v>3</v>
      </c>
      <c r="Z21" s="388" t="str">
        <f>IF($AH20=Z$2,2," ")</f>
        <v xml:space="preserve"> </v>
      </c>
      <c r="AA21" s="388" t="str">
        <f>IF($AH20=AA$2,1," ")</f>
        <v xml:space="preserve"> </v>
      </c>
      <c r="AB21" s="388" t="str">
        <f>IF($AH20=AB$2,0," ")</f>
        <v xml:space="preserve"> </v>
      </c>
      <c r="AC21" s="435">
        <f t="shared" si="37"/>
        <v>3</v>
      </c>
      <c r="AD21" s="573"/>
      <c r="AE21" s="419"/>
      <c r="AF21" s="419"/>
      <c r="AG21" s="419"/>
      <c r="AH21" s="884"/>
      <c r="AI21" s="41"/>
      <c r="AJ21" s="650" t="str">
        <f>LOOKUP($BU21,$BW$11:$CC$11,$BW$12:$CC$12)</f>
        <v>Insignificant</v>
      </c>
      <c r="AK21" s="41"/>
      <c r="AL21" s="29"/>
      <c r="AM21" s="509">
        <f t="shared" si="28"/>
        <v>1</v>
      </c>
      <c r="AN21" s="363"/>
      <c r="AO21" s="363"/>
      <c r="AP21" s="364"/>
      <c r="AQ21" s="363"/>
      <c r="AR21" s="363"/>
      <c r="AS21" s="363"/>
      <c r="AT21" s="363"/>
      <c r="AU21" s="363"/>
      <c r="AV21" s="363"/>
      <c r="AW21" s="363"/>
      <c r="AX21" s="363"/>
      <c r="AY21" s="363"/>
      <c r="AZ21" s="363"/>
      <c r="BA21" s="363"/>
      <c r="BB21" s="363"/>
      <c r="BC21" s="363"/>
      <c r="BD21" s="363"/>
      <c r="BE21" s="381"/>
      <c r="BF21" s="381"/>
      <c r="BG21" s="381"/>
      <c r="BH21" s="381"/>
      <c r="BI21" s="29"/>
      <c r="BJ21" s="29"/>
      <c r="BK21" s="29"/>
      <c r="BL21" s="29"/>
      <c r="BM21" s="29"/>
      <c r="BN21" s="29"/>
      <c r="BO21" s="29"/>
      <c r="BP21" s="29"/>
      <c r="BQ21" s="29"/>
      <c r="BR21" s="29"/>
      <c r="BS21" s="29"/>
      <c r="BT21" s="29"/>
      <c r="BU21" s="527">
        <f>MAX(BU13:BU20)</f>
        <v>0</v>
      </c>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row>
    <row r="22" spans="1:111" ht="10.15" customHeight="1" thickTop="1" thickBot="1" x14ac:dyDescent="0.3">
      <c r="A22" s="41"/>
      <c r="B22" s="866" t="s">
        <v>324</v>
      </c>
      <c r="C22" s="866"/>
      <c r="D22" s="866"/>
      <c r="E22" s="885" t="s">
        <v>117</v>
      </c>
      <c r="F22" s="885" t="s">
        <v>118</v>
      </c>
      <c r="G22" s="436"/>
      <c r="H22" s="477"/>
      <c r="I22" s="477"/>
      <c r="J22" s="477"/>
      <c r="K22" s="438"/>
      <c r="L22" s="871" t="s">
        <v>119</v>
      </c>
      <c r="M22" s="436"/>
      <c r="N22" s="478"/>
      <c r="O22" s="478"/>
      <c r="P22" s="478"/>
      <c r="Q22" s="479"/>
      <c r="R22" s="478"/>
      <c r="S22" s="480"/>
      <c r="T22" s="481"/>
      <c r="U22" s="482"/>
      <c r="V22" s="483"/>
      <c r="W22" s="483"/>
      <c r="X22" s="484"/>
      <c r="Y22" s="485"/>
      <c r="Z22" s="485"/>
      <c r="AA22" s="485"/>
      <c r="AB22" s="485"/>
      <c r="AC22" s="484"/>
      <c r="AD22" s="887" t="s">
        <v>345</v>
      </c>
      <c r="AE22" s="888"/>
      <c r="AF22" s="888"/>
      <c r="AG22" s="888"/>
      <c r="AH22" s="891" t="s">
        <v>181</v>
      </c>
      <c r="AI22" s="443"/>
      <c r="AJ22" s="887" t="s">
        <v>145</v>
      </c>
      <c r="AK22" s="41"/>
      <c r="AL22" s="29"/>
      <c r="AM22" s="363"/>
      <c r="AN22" s="363"/>
      <c r="AO22" s="363"/>
      <c r="AP22" s="364"/>
      <c r="AQ22" s="363"/>
      <c r="AR22" s="363"/>
      <c r="AS22" s="363"/>
      <c r="AT22" s="363"/>
      <c r="AU22" s="363"/>
      <c r="AV22" s="363"/>
      <c r="AW22" s="363"/>
      <c r="AX22" s="363"/>
      <c r="AY22" s="363"/>
      <c r="AZ22" s="363"/>
      <c r="BA22" s="363"/>
      <c r="BB22" s="363"/>
      <c r="BC22" s="363"/>
      <c r="BD22" s="363"/>
      <c r="BE22" s="381"/>
      <c r="BF22" s="381"/>
      <c r="BG22" s="381"/>
      <c r="BH22" s="381"/>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row>
    <row r="23" spans="1:111" s="17" customFormat="1" ht="120.2" customHeight="1" thickTop="1" x14ac:dyDescent="0.25">
      <c r="A23" s="46"/>
      <c r="B23" s="836"/>
      <c r="C23" s="836"/>
      <c r="D23" s="836"/>
      <c r="E23" s="886"/>
      <c r="F23" s="886"/>
      <c r="G23" s="436"/>
      <c r="H23" s="453" t="s">
        <v>121</v>
      </c>
      <c r="I23" s="453" t="s">
        <v>122</v>
      </c>
      <c r="J23" s="453" t="s">
        <v>123</v>
      </c>
      <c r="K23" s="438"/>
      <c r="L23" s="873"/>
      <c r="M23" s="436"/>
      <c r="N23" s="454" t="str">
        <f>IF(OR(F22=" ",G23=" ")," ",LOOKUP(K23,$B$86:$B$92,$H$86:$H$92))</f>
        <v>I</v>
      </c>
      <c r="O23" s="454" t="s">
        <v>57</v>
      </c>
      <c r="P23" s="454" t="s">
        <v>56</v>
      </c>
      <c r="Q23" s="454" t="s">
        <v>154</v>
      </c>
      <c r="R23" s="455" t="s">
        <v>313</v>
      </c>
      <c r="S23" s="455"/>
      <c r="T23" s="456"/>
      <c r="U23" s="457"/>
      <c r="V23" s="457"/>
      <c r="W23" s="457"/>
      <c r="X23" s="457"/>
      <c r="Y23" s="457"/>
      <c r="Z23" s="457"/>
      <c r="AA23" s="457"/>
      <c r="AB23" s="457"/>
      <c r="AC23" s="457"/>
      <c r="AD23" s="889"/>
      <c r="AE23" s="890"/>
      <c r="AF23" s="890"/>
      <c r="AG23" s="890"/>
      <c r="AH23" s="891"/>
      <c r="AI23" s="458"/>
      <c r="AJ23" s="889"/>
      <c r="AK23" s="46"/>
      <c r="AL23" s="257"/>
      <c r="AM23" s="257"/>
      <c r="AN23" s="257"/>
      <c r="AO23" s="257"/>
      <c r="AP23" s="257"/>
      <c r="AQ23" s="363"/>
      <c r="AR23" s="363"/>
      <c r="AS23" s="363"/>
      <c r="AT23" s="363"/>
      <c r="AU23" s="363"/>
      <c r="AV23" s="363"/>
      <c r="AW23" s="363"/>
      <c r="AX23" s="363"/>
      <c r="AY23" s="363"/>
      <c r="AZ23" s="363"/>
      <c r="BA23" s="363"/>
      <c r="BB23" s="363"/>
      <c r="BC23" s="363"/>
      <c r="BD23" s="363"/>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row>
    <row r="24" spans="1:111" ht="24.95" customHeight="1" x14ac:dyDescent="0.25">
      <c r="A24" s="41"/>
      <c r="B24" s="828" t="s">
        <v>172</v>
      </c>
      <c r="C24" s="829"/>
      <c r="D24" s="640" t="s">
        <v>149</v>
      </c>
      <c r="E24" s="48"/>
      <c r="F24" s="48"/>
      <c r="G24" s="44"/>
      <c r="H24" s="49" t="b">
        <f>IF(E24=" "," ",IF(E24=$E$86,$B$86,IF(E24=$E$87,$B$87,IF(E24=$E$88,$B$88,IF(E24=$E$89,$B$89)))))</f>
        <v>0</v>
      </c>
      <c r="I24" s="49" t="b">
        <f>IF(F24=" "," ",IF(F24=$F$86,$B$86,IF(F24=$F$87,$B$87,IF(F24=$F$88,$B$88,IF(F24=$F$89,$B$89)))))</f>
        <v>0</v>
      </c>
      <c r="J24" s="49">
        <f>IF(OR(H24=" ",I24=" ")," ",H24+I24)</f>
        <v>0</v>
      </c>
      <c r="K24" s="43"/>
      <c r="L24" s="47" t="str">
        <f>IF(OR(E24=" ",F24=" ")," ",LOOKUP(J24,$B$86:$B$92,$H$86:$H$92))</f>
        <v>I</v>
      </c>
      <c r="M24" s="44"/>
      <c r="N24" s="378">
        <f>IF($L24=N$5,0," ")</f>
        <v>0</v>
      </c>
      <c r="O24" s="378" t="str">
        <f>IF($L24=O$5,1," ")</f>
        <v xml:space="preserve"> </v>
      </c>
      <c r="P24" s="378" t="str">
        <f>IF($L24=P$5,2," ")</f>
        <v xml:space="preserve"> </v>
      </c>
      <c r="Q24" s="379" t="str">
        <f>IF($L24=Q$5,3," ")</f>
        <v xml:space="preserve"> </v>
      </c>
      <c r="R24" s="378">
        <f t="shared" si="21"/>
        <v>0</v>
      </c>
      <c r="S24" s="401"/>
      <c r="T24" s="120"/>
      <c r="U24" s="45">
        <f t="shared" ref="U24:U25" si="38">R24</f>
        <v>0</v>
      </c>
      <c r="V24" s="386"/>
      <c r="W24" s="387"/>
      <c r="X24" s="377">
        <f t="shared" ref="X24:X25" si="39">MAX(Y24:AB24)</f>
        <v>0</v>
      </c>
      <c r="Y24" s="388" t="str">
        <f>IF($AH24=Y$2,3," ")</f>
        <v xml:space="preserve"> </v>
      </c>
      <c r="Z24" s="388" t="str">
        <f>IF($AH24=Z$2,2," ")</f>
        <v xml:space="preserve"> </v>
      </c>
      <c r="AA24" s="388" t="str">
        <f>IF($AH24=AA$2,1," ")</f>
        <v xml:space="preserve"> </v>
      </c>
      <c r="AB24" s="388" t="str">
        <f>IF($AH24=AB$2,0," ")</f>
        <v xml:space="preserve"> </v>
      </c>
      <c r="AC24" s="459">
        <f t="shared" ref="AC24:AC25" si="40">U24+X24</f>
        <v>0</v>
      </c>
      <c r="AD24" s="893"/>
      <c r="AE24" s="893"/>
      <c r="AF24" s="893"/>
      <c r="AG24" s="894"/>
      <c r="AH24" s="891"/>
      <c r="AI24" s="41"/>
      <c r="AJ24" s="650" t="str">
        <f>IF(U24=0," ",LOOKUP($BU24,$BW$11:$CC$11,$BW$12:$CC$12))</f>
        <v xml:space="preserve"> </v>
      </c>
      <c r="AK24" s="41"/>
      <c r="AL24" s="29"/>
      <c r="AM24" s="509">
        <f t="shared" ref="AM24:AM25" si="41">$AQ$5</f>
        <v>1</v>
      </c>
      <c r="AN24" s="363"/>
      <c r="AO24" s="363"/>
      <c r="AP24" s="364"/>
      <c r="AQ24" s="363"/>
      <c r="AR24" s="363"/>
      <c r="AS24" s="363"/>
      <c r="AT24" s="363"/>
      <c r="AU24" s="363"/>
      <c r="AV24" s="363"/>
      <c r="AW24" s="363"/>
      <c r="AX24" s="363"/>
      <c r="AY24" s="363"/>
      <c r="AZ24" s="363"/>
      <c r="BA24" s="363"/>
      <c r="BB24" s="363"/>
      <c r="BC24" s="363"/>
      <c r="BD24" s="363"/>
      <c r="BE24" s="381"/>
      <c r="BF24" s="381"/>
      <c r="BG24" s="381"/>
      <c r="BH24" s="381"/>
      <c r="BI24" s="29"/>
      <c r="BJ24" s="29"/>
      <c r="BK24" s="509"/>
      <c r="BL24" s="509">
        <f t="shared" ref="BL24:BL25" si="42">R24</f>
        <v>0</v>
      </c>
      <c r="BM24" s="509">
        <f t="shared" ref="BM24:BM25" si="43">LOOKUP(AM24,BE$5:BH$5,BE$6:BH$6)</f>
        <v>3</v>
      </c>
      <c r="BN24" s="509">
        <f t="shared" ref="BN24:BN25" si="44">BL24+BM24</f>
        <v>3</v>
      </c>
      <c r="BO24" s="29"/>
      <c r="BP24" s="518" t="str">
        <f t="shared" ref="BP24:BS25" si="45">IF($BL24=BP$4,BP$4," ")</f>
        <v xml:space="preserve"> </v>
      </c>
      <c r="BQ24" s="518" t="str">
        <f t="shared" si="45"/>
        <v xml:space="preserve"> </v>
      </c>
      <c r="BR24" s="518" t="str">
        <f t="shared" si="45"/>
        <v xml:space="preserve"> </v>
      </c>
      <c r="BS24" s="518">
        <f t="shared" si="45"/>
        <v>0</v>
      </c>
      <c r="BT24" s="520">
        <f t="shared" ref="BT24:BT25" si="46">MAX(BP24:BS24)</f>
        <v>0</v>
      </c>
      <c r="BU24" s="520">
        <f t="shared" ref="BU24:BU25" si="47">IF(BT24&lt;3,BT24,BN24)</f>
        <v>0</v>
      </c>
      <c r="BV24" s="29"/>
      <c r="BW24" s="518">
        <f t="shared" ref="BW24:CC26" si="48">IF($BU24=BW$11,BW$11," ")</f>
        <v>0</v>
      </c>
      <c r="BX24" s="518" t="str">
        <f t="shared" si="48"/>
        <v xml:space="preserve"> </v>
      </c>
      <c r="BY24" s="518" t="str">
        <f t="shared" si="48"/>
        <v xml:space="preserve"> </v>
      </c>
      <c r="BZ24" s="518" t="str">
        <f t="shared" si="48"/>
        <v xml:space="preserve"> </v>
      </c>
      <c r="CA24" s="518" t="str">
        <f t="shared" si="48"/>
        <v xml:space="preserve"> </v>
      </c>
      <c r="CB24" s="518" t="str">
        <f t="shared" si="48"/>
        <v xml:space="preserve"> </v>
      </c>
      <c r="CC24" s="518" t="str">
        <f t="shared" si="48"/>
        <v xml:space="preserve"> </v>
      </c>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row>
    <row r="25" spans="1:111" ht="24.95" customHeight="1" thickBot="1" x14ac:dyDescent="0.3">
      <c r="A25" s="41"/>
      <c r="B25" s="830"/>
      <c r="C25" s="831"/>
      <c r="D25" s="641" t="s">
        <v>150</v>
      </c>
      <c r="E25" s="48"/>
      <c r="F25" s="48"/>
      <c r="G25" s="44"/>
      <c r="H25" s="49" t="b">
        <f>IF(E25=" "," ",IF(E25=$E$86,$B$86,IF(E25=$E$87,$B$87,IF(E25=$E$88,$B$88,IF(E25=$E$89,$B$89)))))</f>
        <v>0</v>
      </c>
      <c r="I25" s="49" t="b">
        <f>IF(F25=" "," ",IF(F25=$F$86,$B$86,IF(F25=$F$87,$B$87,IF(F25=$F$88,$B$88,IF(F25=$F$89,$B$89)))))</f>
        <v>0</v>
      </c>
      <c r="J25" s="49">
        <f>IF(OR(H25=" ",I25=" ")," ",H25+I25)</f>
        <v>0</v>
      </c>
      <c r="K25" s="43"/>
      <c r="L25" s="47" t="str">
        <f>IF(OR(E25=" ",F25=" ")," ",LOOKUP(J25,$B$86:$B$92,$H$86:$H$92))</f>
        <v>I</v>
      </c>
      <c r="M25" s="44"/>
      <c r="N25" s="378">
        <f>IF($L25=N$5,0," ")</f>
        <v>0</v>
      </c>
      <c r="O25" s="378" t="str">
        <f>IF($L25=O$5,1," ")</f>
        <v xml:space="preserve"> </v>
      </c>
      <c r="P25" s="378" t="str">
        <f>IF($L25=P$5,2," ")</f>
        <v xml:space="preserve"> </v>
      </c>
      <c r="Q25" s="379" t="str">
        <f>IF($L25=Q$5,3," ")</f>
        <v xml:space="preserve"> </v>
      </c>
      <c r="R25" s="378">
        <f t="shared" si="21"/>
        <v>0</v>
      </c>
      <c r="S25" s="401"/>
      <c r="T25" s="120"/>
      <c r="U25" s="45">
        <f t="shared" si="38"/>
        <v>0</v>
      </c>
      <c r="V25" s="386"/>
      <c r="W25" s="387"/>
      <c r="X25" s="377">
        <f t="shared" si="39"/>
        <v>0</v>
      </c>
      <c r="Y25" s="388" t="str">
        <f>IF($AH25=Y$2,3," ")</f>
        <v xml:space="preserve"> </v>
      </c>
      <c r="Z25" s="388" t="str">
        <f>IF($AH25=Z$2,2," ")</f>
        <v xml:space="preserve"> </v>
      </c>
      <c r="AA25" s="388" t="str">
        <f>IF($AH25=AA$2,1," ")</f>
        <v xml:space="preserve"> </v>
      </c>
      <c r="AB25" s="388" t="str">
        <f>IF($AH25=AB$2,0," ")</f>
        <v xml:space="preserve"> </v>
      </c>
      <c r="AC25" s="459">
        <f t="shared" si="40"/>
        <v>0</v>
      </c>
      <c r="AD25" s="877"/>
      <c r="AE25" s="877"/>
      <c r="AF25" s="877"/>
      <c r="AG25" s="878"/>
      <c r="AH25" s="892"/>
      <c r="AI25" s="41"/>
      <c r="AJ25" s="650" t="str">
        <f>IF(U25=0," ",LOOKUP($BU25,$BW$11:$CC$11,$BW$12:$CC$12))</f>
        <v xml:space="preserve"> </v>
      </c>
      <c r="AK25" s="41"/>
      <c r="AL25" s="29"/>
      <c r="AM25" s="509">
        <f t="shared" si="41"/>
        <v>1</v>
      </c>
      <c r="AN25" s="363"/>
      <c r="AO25" s="363"/>
      <c r="AP25" s="364"/>
      <c r="AQ25" s="363"/>
      <c r="AR25" s="363"/>
      <c r="AS25" s="363"/>
      <c r="AT25" s="363"/>
      <c r="AU25" s="363"/>
      <c r="AV25" s="363"/>
      <c r="AW25" s="363"/>
      <c r="AX25" s="363"/>
      <c r="AY25" s="363"/>
      <c r="AZ25" s="363"/>
      <c r="BA25" s="363"/>
      <c r="BB25" s="363"/>
      <c r="BC25" s="363"/>
      <c r="BD25" s="363"/>
      <c r="BE25" s="381"/>
      <c r="BF25" s="381"/>
      <c r="BG25" s="381"/>
      <c r="BH25" s="381"/>
      <c r="BI25" s="29"/>
      <c r="BJ25" s="29"/>
      <c r="BK25" s="509"/>
      <c r="BL25" s="509">
        <f t="shared" si="42"/>
        <v>0</v>
      </c>
      <c r="BM25" s="509">
        <f t="shared" si="43"/>
        <v>3</v>
      </c>
      <c r="BN25" s="509">
        <f t="shared" si="44"/>
        <v>3</v>
      </c>
      <c r="BO25" s="29"/>
      <c r="BP25" s="518" t="str">
        <f t="shared" si="45"/>
        <v xml:space="preserve"> </v>
      </c>
      <c r="BQ25" s="518" t="str">
        <f t="shared" si="45"/>
        <v xml:space="preserve"> </v>
      </c>
      <c r="BR25" s="518" t="str">
        <f t="shared" si="45"/>
        <v xml:space="preserve"> </v>
      </c>
      <c r="BS25" s="518">
        <f t="shared" si="45"/>
        <v>0</v>
      </c>
      <c r="BT25" s="520">
        <f t="shared" si="46"/>
        <v>0</v>
      </c>
      <c r="BU25" s="520">
        <f t="shared" si="47"/>
        <v>0</v>
      </c>
      <c r="BV25" s="29"/>
      <c r="BW25" s="518">
        <f t="shared" si="48"/>
        <v>0</v>
      </c>
      <c r="BX25" s="518" t="str">
        <f t="shared" si="48"/>
        <v xml:space="preserve"> </v>
      </c>
      <c r="BY25" s="518" t="str">
        <f t="shared" si="48"/>
        <v xml:space="preserve"> </v>
      </c>
      <c r="BZ25" s="518" t="str">
        <f t="shared" si="48"/>
        <v xml:space="preserve"> </v>
      </c>
      <c r="CA25" s="518" t="str">
        <f t="shared" si="48"/>
        <v xml:space="preserve"> </v>
      </c>
      <c r="CB25" s="518" t="str">
        <f t="shared" si="48"/>
        <v xml:space="preserve"> </v>
      </c>
      <c r="CC25" s="518" t="str">
        <f t="shared" si="48"/>
        <v xml:space="preserve"> </v>
      </c>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row>
    <row r="26" spans="1:111" ht="24.95" customHeight="1" thickBot="1" x14ac:dyDescent="0.3">
      <c r="A26" s="41"/>
      <c r="B26" s="830"/>
      <c r="C26" s="831"/>
      <c r="D26" s="431" t="s">
        <v>323</v>
      </c>
      <c r="E26" s="657"/>
      <c r="F26" s="657"/>
      <c r="G26" s="44"/>
      <c r="H26" s="382"/>
      <c r="I26" s="382"/>
      <c r="J26" s="382">
        <f>MAX(J24:J25)</f>
        <v>0</v>
      </c>
      <c r="K26" s="43"/>
      <c r="L26" s="89" t="str">
        <f>IF(OR(E26=" ",F26=" ")," ",LOOKUP(J26,$B$86:$B$92,$H$86:$H$92))</f>
        <v>I</v>
      </c>
      <c r="M26" s="44"/>
      <c r="N26" s="401">
        <f>IF($L26=N$5,0," ")</f>
        <v>0</v>
      </c>
      <c r="O26" s="401" t="str">
        <f>IF($L26=O$5,1," ")</f>
        <v xml:space="preserve"> </v>
      </c>
      <c r="P26" s="401" t="str">
        <f>IF($L26=P$5,2," ")</f>
        <v xml:space="preserve"> </v>
      </c>
      <c r="Q26" s="432" t="str">
        <f>IF($L26=Q$5,3," ")</f>
        <v xml:space="preserve"> </v>
      </c>
      <c r="R26" s="401">
        <f>MAX(R24:R25)</f>
        <v>0</v>
      </c>
      <c r="S26" s="433" t="str">
        <f>LOOKUP(J26,$B$86:$B$92,$D$86:$D$92)</f>
        <v>Insignificant</v>
      </c>
      <c r="T26" s="120"/>
      <c r="U26" s="434">
        <f>R26</f>
        <v>0</v>
      </c>
      <c r="V26" s="855"/>
      <c r="W26" s="856"/>
      <c r="X26" s="856"/>
      <c r="Y26" s="856"/>
      <c r="Z26" s="856"/>
      <c r="AA26" s="856"/>
      <c r="AB26" s="857"/>
      <c r="AC26" s="435">
        <f>MAX(AC24:AC25)</f>
        <v>0</v>
      </c>
      <c r="AD26" s="574"/>
      <c r="AE26" s="43"/>
      <c r="AF26" s="43"/>
      <c r="AG26" s="43"/>
      <c r="AH26" s="653" t="str">
        <f>AH20</f>
        <v>I</v>
      </c>
      <c r="AI26" s="41"/>
      <c r="AJ26" s="650" t="str">
        <f>LOOKUP($BU26,$BW$11:$CC$11,$BW$12:$CC$12)</f>
        <v>Insignificant</v>
      </c>
      <c r="AK26" s="41"/>
      <c r="AL26" s="29"/>
      <c r="AM26" s="29"/>
      <c r="AN26" s="29"/>
      <c r="AO26" s="29"/>
      <c r="AP26" s="29"/>
      <c r="AQ26" s="363"/>
      <c r="AR26" s="363"/>
      <c r="AS26" s="363"/>
      <c r="AT26" s="363"/>
      <c r="AU26" s="363"/>
      <c r="AV26" s="363"/>
      <c r="AW26" s="363"/>
      <c r="AX26" s="363"/>
      <c r="AY26" s="363"/>
      <c r="AZ26" s="363"/>
      <c r="BA26" s="363"/>
      <c r="BB26" s="363"/>
      <c r="BC26" s="363"/>
      <c r="BD26" s="363"/>
      <c r="BE26" s="381"/>
      <c r="BF26" s="381"/>
      <c r="BG26" s="381"/>
      <c r="BH26" s="381"/>
      <c r="BI26" s="29"/>
      <c r="BJ26" s="29"/>
      <c r="BK26" s="509"/>
      <c r="BL26" s="509"/>
      <c r="BM26" s="509"/>
      <c r="BN26" s="509"/>
      <c r="BO26" s="29"/>
      <c r="BP26" s="518"/>
      <c r="BQ26" s="518"/>
      <c r="BR26" s="518"/>
      <c r="BS26" s="518"/>
      <c r="BT26" s="520"/>
      <c r="BU26" s="527">
        <f>MAX(BU24:BU25)</f>
        <v>0</v>
      </c>
      <c r="BV26" s="29"/>
      <c r="BW26" s="518">
        <f t="shared" si="48"/>
        <v>0</v>
      </c>
      <c r="BX26" s="518" t="str">
        <f t="shared" si="48"/>
        <v xml:space="preserve"> </v>
      </c>
      <c r="BY26" s="518" t="str">
        <f t="shared" si="48"/>
        <v xml:space="preserve"> </v>
      </c>
      <c r="BZ26" s="518" t="str">
        <f t="shared" si="48"/>
        <v xml:space="preserve"> </v>
      </c>
      <c r="CA26" s="518" t="str">
        <f t="shared" si="48"/>
        <v xml:space="preserve"> </v>
      </c>
      <c r="CB26" s="518" t="str">
        <f t="shared" si="48"/>
        <v xml:space="preserve"> </v>
      </c>
      <c r="CC26" s="518" t="str">
        <f t="shared" si="48"/>
        <v xml:space="preserve"> </v>
      </c>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row>
    <row r="27" spans="1:111" ht="20.100000000000001" customHeight="1" thickTop="1" thickBot="1" x14ac:dyDescent="0.45">
      <c r="A27" s="41"/>
      <c r="B27" s="818" t="s">
        <v>42</v>
      </c>
      <c r="C27" s="818"/>
      <c r="D27" s="818"/>
      <c r="E27" s="448"/>
      <c r="F27" s="448"/>
      <c r="G27" s="436"/>
      <c r="H27" s="437"/>
      <c r="I27" s="437"/>
      <c r="J27" s="437">
        <f>MAX(J9,J21,J26)</f>
        <v>0</v>
      </c>
      <c r="K27" s="438"/>
      <c r="L27" s="820" t="str">
        <f>IF(OR(E27=" ",F27=" ")," ",LOOKUP(J27,$B$86:$B$92,$H$86:$H$92))</f>
        <v>I</v>
      </c>
      <c r="M27" s="436"/>
      <c r="N27" s="439">
        <f>IF($L27=N$5,0," ")</f>
        <v>0</v>
      </c>
      <c r="O27" s="439" t="str">
        <f>IF($L27=O$5,1," ")</f>
        <v xml:space="preserve"> </v>
      </c>
      <c r="P27" s="439" t="str">
        <f>IF($L27=P$5,2," ")</f>
        <v xml:space="preserve"> </v>
      </c>
      <c r="Q27" s="440" t="str">
        <f>IF($L27=Q$5,3," ")</f>
        <v xml:space="preserve"> </v>
      </c>
      <c r="R27" s="439">
        <f>MAX(R25:R26)</f>
        <v>0</v>
      </c>
      <c r="S27" s="441" t="str">
        <f>LOOKUP(J27,$B$86:$B$92,$D$86:$D$92)</f>
        <v>Insignificant</v>
      </c>
      <c r="T27" s="442"/>
      <c r="U27" s="443"/>
      <c r="V27" s="443"/>
      <c r="W27" s="443"/>
      <c r="X27" s="443"/>
      <c r="Y27" s="443"/>
      <c r="Z27" s="443"/>
      <c r="AA27" s="443"/>
      <c r="AB27" s="443"/>
      <c r="AC27" s="444">
        <f>MAX(AC25:AC26)</f>
        <v>0</v>
      </c>
      <c r="AD27" s="575" t="s">
        <v>5</v>
      </c>
      <c r="AE27" s="445"/>
      <c r="AF27" s="445"/>
      <c r="AG27" s="445"/>
      <c r="AH27" s="445"/>
      <c r="AI27" s="443"/>
      <c r="AJ27" s="881" t="str">
        <f>LOOKUP(BU27,BW4:CC4,BW5:CC5)</f>
        <v>Insignificant</v>
      </c>
      <c r="AK27" s="41"/>
      <c r="AL27" s="29"/>
      <c r="AM27" s="29"/>
      <c r="AN27" s="29"/>
      <c r="AO27" s="29"/>
      <c r="AP27" s="29"/>
      <c r="AQ27" s="363"/>
      <c r="AR27" s="363"/>
      <c r="AS27" s="363"/>
      <c r="AT27" s="363"/>
      <c r="AU27" s="363"/>
      <c r="AV27" s="363"/>
      <c r="AW27" s="363"/>
      <c r="AX27" s="363"/>
      <c r="AY27" s="363"/>
      <c r="AZ27" s="363"/>
      <c r="BA27" s="363"/>
      <c r="BB27" s="363"/>
      <c r="BC27" s="363"/>
      <c r="BD27" s="363"/>
      <c r="BE27" s="29"/>
      <c r="BF27" s="29"/>
      <c r="BG27" s="29"/>
      <c r="BH27" s="29"/>
      <c r="BI27" s="29"/>
      <c r="BJ27" s="29"/>
      <c r="BK27" s="29"/>
      <c r="BL27" s="29"/>
      <c r="BM27" s="29"/>
      <c r="BN27" s="29"/>
      <c r="BO27" s="29"/>
      <c r="BP27" s="29"/>
      <c r="BQ27" s="29"/>
      <c r="BR27" s="29"/>
      <c r="BS27" s="29"/>
      <c r="BT27" s="29"/>
      <c r="BU27" s="527">
        <f>MAX(BU9,BU21,BU26)</f>
        <v>0</v>
      </c>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row>
    <row r="28" spans="1:111" ht="20.100000000000001" customHeight="1" x14ac:dyDescent="0.4">
      <c r="A28" s="41"/>
      <c r="B28" s="819"/>
      <c r="C28" s="819"/>
      <c r="D28" s="819"/>
      <c r="E28" s="449"/>
      <c r="F28" s="449"/>
      <c r="G28" s="90"/>
      <c r="H28" s="382"/>
      <c r="I28" s="382"/>
      <c r="J28" s="382"/>
      <c r="K28" s="91"/>
      <c r="L28" s="821"/>
      <c r="M28" s="90"/>
      <c r="N28" s="383"/>
      <c r="O28" s="383"/>
      <c r="P28" s="383"/>
      <c r="Q28" s="384"/>
      <c r="R28" s="383"/>
      <c r="S28" s="383"/>
      <c r="T28" s="336"/>
      <c r="U28" s="446"/>
      <c r="V28" s="446"/>
      <c r="W28" s="446"/>
      <c r="X28" s="446"/>
      <c r="Y28" s="446"/>
      <c r="Z28" s="446"/>
      <c r="AA28" s="446"/>
      <c r="AB28" s="446"/>
      <c r="AC28" s="427"/>
      <c r="AD28" s="576" t="s">
        <v>6</v>
      </c>
      <c r="AE28" s="447"/>
      <c r="AF28" s="447"/>
      <c r="AG28" s="447"/>
      <c r="AH28" s="447"/>
      <c r="AI28" s="446"/>
      <c r="AJ28" s="882"/>
      <c r="AK28" s="41"/>
      <c r="AL28" s="29"/>
      <c r="AM28" s="29"/>
      <c r="AN28" s="29"/>
      <c r="AO28" s="29"/>
      <c r="AP28" s="29"/>
      <c r="AQ28" s="363"/>
      <c r="AR28" s="363"/>
      <c r="AS28" s="363"/>
      <c r="AT28" s="363"/>
      <c r="AU28" s="363"/>
      <c r="AV28" s="363"/>
      <c r="AW28" s="363"/>
      <c r="AX28" s="363"/>
      <c r="AY28" s="363"/>
      <c r="AZ28" s="363"/>
      <c r="BA28" s="363"/>
      <c r="BB28" s="363"/>
      <c r="BC28" s="363"/>
      <c r="BD28" s="363"/>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row>
    <row r="29" spans="1:111" ht="12.2" customHeight="1" x14ac:dyDescent="0.3">
      <c r="A29" s="41"/>
      <c r="B29" s="41"/>
      <c r="C29" s="41"/>
      <c r="D29" s="41"/>
      <c r="E29" s="62"/>
      <c r="F29" s="62"/>
      <c r="G29" s="41"/>
      <c r="H29" s="41"/>
      <c r="I29" s="41"/>
      <c r="J29" s="41"/>
      <c r="K29" s="41"/>
      <c r="L29" s="41"/>
      <c r="M29" s="41"/>
      <c r="N29" s="41"/>
      <c r="O29" s="41"/>
      <c r="P29" s="41"/>
      <c r="Q29" s="41"/>
      <c r="R29" s="41"/>
      <c r="S29" s="41"/>
      <c r="T29" s="43"/>
      <c r="U29" s="41"/>
      <c r="V29" s="41"/>
      <c r="W29" s="41"/>
      <c r="X29" s="41"/>
      <c r="Y29" s="41"/>
      <c r="Z29" s="41"/>
      <c r="AA29" s="41"/>
      <c r="AB29" s="41"/>
      <c r="AC29" s="427"/>
      <c r="AD29" s="574"/>
      <c r="AE29" s="43"/>
      <c r="AF29" s="43"/>
      <c r="AG29" s="43"/>
      <c r="AH29" s="43"/>
      <c r="AI29" s="41"/>
      <c r="AJ29" s="41"/>
      <c r="AK29" s="41"/>
      <c r="AL29" s="29"/>
      <c r="AM29" s="29"/>
      <c r="AN29" s="29"/>
      <c r="AO29" s="29"/>
      <c r="AP29" s="29"/>
      <c r="AQ29" s="363"/>
      <c r="AR29" s="363"/>
      <c r="AS29" s="363"/>
      <c r="AT29" s="363"/>
      <c r="AU29" s="363"/>
      <c r="AV29" s="363"/>
      <c r="AW29" s="363"/>
      <c r="AX29" s="363"/>
      <c r="AY29" s="363"/>
      <c r="AZ29" s="363"/>
      <c r="BA29" s="363"/>
      <c r="BB29" s="363"/>
      <c r="BC29" s="363"/>
      <c r="BD29" s="363"/>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row>
    <row r="30" spans="1:111" ht="39.950000000000003" customHeight="1" x14ac:dyDescent="0.7">
      <c r="A30" s="422"/>
      <c r="B30" s="29"/>
      <c r="C30" s="29"/>
      <c r="D30" s="29"/>
      <c r="E30" s="258"/>
      <c r="F30" s="258"/>
      <c r="G30" s="29"/>
      <c r="H30" s="29"/>
      <c r="I30" s="29"/>
      <c r="J30" s="29"/>
      <c r="K30" s="29"/>
      <c r="L30" s="29"/>
      <c r="M30" s="29"/>
      <c r="N30" s="29"/>
      <c r="O30" s="29"/>
      <c r="P30" s="29"/>
      <c r="Q30" s="29"/>
      <c r="R30" s="29"/>
      <c r="S30" s="29"/>
      <c r="T30" s="29"/>
      <c r="U30" s="29"/>
      <c r="V30" s="29"/>
      <c r="W30" s="29"/>
      <c r="X30" s="29"/>
      <c r="Y30" s="29"/>
      <c r="Z30" s="29"/>
      <c r="AA30" s="29"/>
      <c r="AB30" s="29"/>
      <c r="AC30" s="29"/>
      <c r="AD30" s="577"/>
      <c r="AE30" s="422"/>
      <c r="AF30" s="422"/>
      <c r="AG30" s="422"/>
      <c r="AH30" s="422"/>
      <c r="AI30" s="422"/>
      <c r="AJ30" s="29"/>
      <c r="AK30" s="422"/>
      <c r="AL30" s="422"/>
      <c r="AM30" s="422"/>
      <c r="AN30" s="422"/>
      <c r="AO30" s="422"/>
      <c r="AP30" s="422"/>
      <c r="AQ30" s="363"/>
      <c r="AR30" s="363"/>
      <c r="AS30" s="363"/>
      <c r="AT30" s="363"/>
      <c r="AU30" s="363"/>
      <c r="AV30" s="363"/>
      <c r="AW30" s="363"/>
      <c r="AX30" s="363"/>
      <c r="AY30" s="363"/>
      <c r="AZ30" s="363"/>
      <c r="BA30" s="363"/>
      <c r="BB30" s="363"/>
      <c r="BC30" s="363"/>
      <c r="BD30" s="363"/>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row>
    <row r="31" spans="1:111" ht="169.5" customHeight="1" x14ac:dyDescent="0.3">
      <c r="A31" s="29"/>
      <c r="B31" s="29"/>
      <c r="C31" s="29"/>
      <c r="D31" s="29"/>
      <c r="E31" s="258"/>
      <c r="F31" s="258"/>
      <c r="G31" s="29"/>
      <c r="H31" s="29"/>
      <c r="I31" s="29"/>
      <c r="J31" s="29"/>
      <c r="K31" s="29"/>
      <c r="L31" s="29"/>
      <c r="M31" s="29"/>
      <c r="N31" s="29"/>
      <c r="O31" s="29"/>
      <c r="P31" s="29"/>
      <c r="Q31" s="29"/>
      <c r="R31" s="29"/>
      <c r="S31" s="29"/>
      <c r="T31" s="29"/>
      <c r="U31" s="29"/>
      <c r="V31" s="29"/>
      <c r="W31" s="29"/>
      <c r="X31" s="29"/>
      <c r="Y31" s="29"/>
      <c r="Z31" s="29"/>
      <c r="AA31" s="29"/>
      <c r="AB31" s="29"/>
      <c r="AC31" s="29"/>
      <c r="AD31" s="571"/>
      <c r="AE31" s="29"/>
      <c r="AF31" s="29"/>
      <c r="AG31" s="29"/>
      <c r="AH31" s="29"/>
      <c r="AI31" s="29"/>
      <c r="AJ31" s="29"/>
      <c r="AK31" s="29"/>
      <c r="AL31" s="29"/>
      <c r="AM31" s="29"/>
      <c r="AN31" s="29"/>
      <c r="AO31" s="29"/>
      <c r="AP31" s="29"/>
      <c r="AQ31" s="363"/>
      <c r="AR31" s="363"/>
      <c r="AS31" s="363"/>
      <c r="AT31" s="363"/>
      <c r="AU31" s="363"/>
      <c r="AV31" s="363"/>
      <c r="AW31" s="363"/>
      <c r="AX31" s="363"/>
      <c r="AY31" s="363"/>
      <c r="AZ31" s="363"/>
      <c r="BA31" s="363"/>
      <c r="BB31" s="363"/>
      <c r="BC31" s="363"/>
      <c r="BD31" s="363"/>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row>
    <row r="32" spans="1:111" ht="39.950000000000003" customHeight="1" x14ac:dyDescent="0.3">
      <c r="A32" s="29"/>
      <c r="B32" s="29"/>
      <c r="C32" s="29"/>
      <c r="D32" s="29"/>
      <c r="E32" s="258"/>
      <c r="F32" s="258"/>
      <c r="G32" s="29"/>
      <c r="H32" s="29"/>
      <c r="I32" s="29"/>
      <c r="J32" s="29"/>
      <c r="K32" s="29"/>
      <c r="L32" s="29"/>
      <c r="M32" s="29"/>
      <c r="N32" s="29"/>
      <c r="O32" s="29"/>
      <c r="P32" s="29"/>
      <c r="Q32" s="29"/>
      <c r="R32" s="29"/>
      <c r="S32" s="29"/>
      <c r="T32" s="29"/>
      <c r="U32" s="29"/>
      <c r="V32" s="29"/>
      <c r="W32" s="29"/>
      <c r="X32" s="29"/>
      <c r="Y32" s="29"/>
      <c r="Z32" s="29"/>
      <c r="AA32" s="29"/>
      <c r="AB32" s="29"/>
      <c r="AC32" s="29"/>
      <c r="AD32" s="571"/>
      <c r="AE32" s="29"/>
      <c r="AF32" s="29"/>
      <c r="AG32" s="29"/>
      <c r="AH32" s="29"/>
      <c r="AI32" s="29"/>
      <c r="AJ32" s="29"/>
      <c r="AK32" s="29"/>
      <c r="AL32" s="29"/>
      <c r="AM32" s="29"/>
      <c r="AN32" s="29"/>
      <c r="AO32" s="29"/>
      <c r="AP32" s="29"/>
      <c r="AQ32" s="363"/>
      <c r="AR32" s="363"/>
      <c r="AS32" s="363"/>
      <c r="AT32" s="363"/>
      <c r="AU32" s="363"/>
      <c r="AV32" s="363"/>
      <c r="AW32" s="363"/>
      <c r="AX32" s="363"/>
      <c r="AY32" s="363"/>
      <c r="AZ32" s="363"/>
      <c r="BA32" s="363"/>
      <c r="BB32" s="363"/>
      <c r="BC32" s="363"/>
      <c r="BD32" s="363"/>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row>
    <row r="33" spans="1:111" ht="39.950000000000003" customHeight="1" x14ac:dyDescent="0.3">
      <c r="A33" s="29"/>
      <c r="B33" s="29"/>
      <c r="C33" s="29"/>
      <c r="D33" s="29"/>
      <c r="E33" s="258"/>
      <c r="F33" s="258"/>
      <c r="G33" s="29"/>
      <c r="H33" s="29"/>
      <c r="I33" s="29"/>
      <c r="J33" s="29"/>
      <c r="K33" s="29"/>
      <c r="L33" s="29"/>
      <c r="M33" s="29"/>
      <c r="N33" s="29"/>
      <c r="O33" s="29"/>
      <c r="P33" s="29"/>
      <c r="Q33" s="29"/>
      <c r="R33" s="29"/>
      <c r="S33" s="29"/>
      <c r="T33" s="29"/>
      <c r="U33" s="29"/>
      <c r="V33" s="29"/>
      <c r="W33" s="29"/>
      <c r="X33" s="29"/>
      <c r="Y33" s="29"/>
      <c r="Z33" s="29"/>
      <c r="AA33" s="29"/>
      <c r="AB33" s="29"/>
      <c r="AC33" s="29"/>
      <c r="AD33" s="571"/>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row>
    <row r="34" spans="1:111" ht="39.950000000000003" customHeight="1" x14ac:dyDescent="0.3">
      <c r="A34" s="29"/>
      <c r="B34" s="29"/>
      <c r="C34" s="29"/>
      <c r="D34" s="29"/>
      <c r="E34" s="258"/>
      <c r="F34" s="258"/>
      <c r="G34" s="29"/>
      <c r="H34" s="29"/>
      <c r="I34" s="29"/>
      <c r="J34" s="29"/>
      <c r="K34" s="29"/>
      <c r="L34" s="29"/>
      <c r="M34" s="29"/>
      <c r="N34" s="29"/>
      <c r="O34" s="29"/>
      <c r="P34" s="29"/>
      <c r="Q34" s="29"/>
      <c r="R34" s="29"/>
      <c r="S34" s="29"/>
      <c r="T34" s="29"/>
      <c r="U34" s="29"/>
      <c r="V34" s="29"/>
      <c r="W34" s="29"/>
      <c r="X34" s="29"/>
      <c r="Y34" s="29"/>
      <c r="Z34" s="29"/>
      <c r="AA34" s="29"/>
      <c r="AB34" s="29"/>
      <c r="AC34" s="29"/>
      <c r="AD34" s="571"/>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row>
    <row r="35" spans="1:111" ht="39.950000000000003" customHeight="1" x14ac:dyDescent="0.3">
      <c r="A35" s="29"/>
      <c r="B35" s="29"/>
      <c r="C35" s="29"/>
      <c r="D35" s="29"/>
      <c r="E35" s="258"/>
      <c r="F35" s="258"/>
      <c r="G35" s="29"/>
      <c r="H35" s="29"/>
      <c r="I35" s="29"/>
      <c r="J35" s="29"/>
      <c r="K35" s="29"/>
      <c r="L35" s="29"/>
      <c r="M35" s="29"/>
      <c r="N35" s="29"/>
      <c r="O35" s="29"/>
      <c r="P35" s="29"/>
      <c r="Q35" s="29"/>
      <c r="R35" s="29"/>
      <c r="S35" s="29"/>
      <c r="T35" s="29"/>
      <c r="U35" s="29"/>
      <c r="V35" s="29"/>
      <c r="W35" s="29"/>
      <c r="X35" s="29"/>
      <c r="Y35" s="29"/>
      <c r="Z35" s="29"/>
      <c r="AA35" s="29"/>
      <c r="AB35" s="29"/>
      <c r="AC35" s="29"/>
      <c r="AD35" s="571"/>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row>
    <row r="36" spans="1:111" ht="39.950000000000003" customHeight="1" x14ac:dyDescent="0.3">
      <c r="A36" s="29"/>
      <c r="B36" s="29"/>
      <c r="C36" s="29"/>
      <c r="D36" s="29"/>
      <c r="E36" s="258"/>
      <c r="F36" s="258"/>
      <c r="G36" s="29"/>
      <c r="H36" s="29"/>
      <c r="I36" s="29"/>
      <c r="J36" s="29"/>
      <c r="K36" s="29"/>
      <c r="L36" s="29"/>
      <c r="M36" s="29"/>
      <c r="N36" s="29"/>
      <c r="O36" s="29"/>
      <c r="P36" s="29"/>
      <c r="Q36" s="29"/>
      <c r="R36" s="29"/>
      <c r="S36" s="29"/>
      <c r="T36" s="29"/>
      <c r="U36" s="29"/>
      <c r="V36" s="29"/>
      <c r="W36" s="29"/>
      <c r="X36" s="29"/>
      <c r="Y36" s="29"/>
      <c r="Z36" s="29"/>
      <c r="AA36" s="29"/>
      <c r="AB36" s="29"/>
      <c r="AC36" s="29"/>
      <c r="AD36" s="571"/>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row>
    <row r="37" spans="1:111" ht="39.950000000000003" customHeight="1" x14ac:dyDescent="0.3">
      <c r="A37" s="29"/>
      <c r="B37" s="29"/>
      <c r="C37" s="29"/>
      <c r="D37" s="29"/>
      <c r="E37" s="258"/>
      <c r="F37" s="258"/>
      <c r="G37" s="29"/>
      <c r="H37" s="29"/>
      <c r="I37" s="29"/>
      <c r="J37" s="29"/>
      <c r="K37" s="29"/>
      <c r="L37" s="29"/>
      <c r="M37" s="29"/>
      <c r="N37" s="29"/>
      <c r="O37" s="29"/>
      <c r="P37" s="29"/>
      <c r="Q37" s="29"/>
      <c r="R37" s="29"/>
      <c r="S37" s="29"/>
      <c r="T37" s="29"/>
      <c r="U37" s="29"/>
      <c r="V37" s="29"/>
      <c r="W37" s="29"/>
      <c r="X37" s="29"/>
      <c r="Y37" s="29"/>
      <c r="Z37" s="29"/>
      <c r="AA37" s="29"/>
      <c r="AB37" s="29"/>
      <c r="AC37" s="29"/>
      <c r="AD37" s="571"/>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row>
    <row r="38" spans="1:111" ht="39.950000000000003" customHeight="1" x14ac:dyDescent="0.3">
      <c r="A38" s="29"/>
      <c r="B38" s="29"/>
      <c r="C38" s="29"/>
      <c r="D38" s="29"/>
      <c r="E38" s="258"/>
      <c r="F38" s="258"/>
      <c r="G38" s="29"/>
      <c r="H38" s="29"/>
      <c r="I38" s="29"/>
      <c r="J38" s="29"/>
      <c r="K38" s="29"/>
      <c r="L38" s="29"/>
      <c r="M38" s="29"/>
      <c r="N38" s="29"/>
      <c r="O38" s="29"/>
      <c r="P38" s="29"/>
      <c r="Q38" s="29"/>
      <c r="R38" s="29"/>
      <c r="S38" s="29"/>
      <c r="T38" s="29"/>
      <c r="U38" s="29"/>
      <c r="V38" s="29"/>
      <c r="W38" s="29"/>
      <c r="X38" s="29"/>
      <c r="Y38" s="29"/>
      <c r="Z38" s="29"/>
      <c r="AA38" s="29"/>
      <c r="AB38" s="29"/>
      <c r="AC38" s="29"/>
      <c r="AD38" s="571"/>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row>
    <row r="39" spans="1:111" ht="39.950000000000003" customHeight="1" x14ac:dyDescent="0.3">
      <c r="A39" s="29"/>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571"/>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row>
    <row r="40" spans="1:111" ht="39.950000000000003"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571"/>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row>
    <row r="41" spans="1:111"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571"/>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row>
    <row r="42" spans="1:111"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571"/>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row>
    <row r="43" spans="1:111"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571"/>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row>
    <row r="44" spans="1:111"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571"/>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row>
    <row r="45" spans="1:111"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571"/>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row>
    <row r="46" spans="1:111"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571"/>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row>
    <row r="47" spans="1:111"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571"/>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row>
    <row r="48" spans="1:111"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571"/>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row>
    <row r="49" spans="1:111"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571"/>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row>
    <row r="50" spans="1:111"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571"/>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row>
    <row r="51" spans="1:111" ht="39.950000000000003"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571"/>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row>
    <row r="52" spans="1:111" ht="39.950000000000003"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571"/>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row>
    <row r="53" spans="1:111" ht="39.950000000000003"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571"/>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row>
    <row r="54" spans="1:111" ht="39.950000000000003"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571"/>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row>
    <row r="55" spans="1:111" ht="39.950000000000003"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571"/>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row>
    <row r="56" spans="1:111" ht="39.950000000000003"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571"/>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row>
    <row r="57" spans="1:111" ht="39.950000000000003"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71"/>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row>
    <row r="58" spans="1:111" ht="39.950000000000003"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571"/>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row>
    <row r="59" spans="1:111" ht="39.950000000000003"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571"/>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row>
    <row r="60" spans="1:111"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571"/>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row>
    <row r="61" spans="1:111"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571"/>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row>
    <row r="62" spans="1:111"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571"/>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row>
    <row r="63" spans="1:111"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571"/>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row>
    <row r="64" spans="1:111"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571"/>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row>
    <row r="65" spans="1:111"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571"/>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row>
    <row r="66" spans="1:111"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571"/>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row>
    <row r="67" spans="1:111"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571"/>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row>
    <row r="68" spans="1:111"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571"/>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row>
    <row r="69" spans="1:111"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571"/>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row>
    <row r="70" spans="1:111"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571"/>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row>
    <row r="71" spans="1:111"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571"/>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row>
    <row r="72" spans="1:111"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571"/>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row>
    <row r="73" spans="1:111"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571"/>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row>
    <row r="74" spans="1:111"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571"/>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row>
    <row r="75" spans="1:111"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571"/>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row>
    <row r="76" spans="1:111"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571"/>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row>
    <row r="77" spans="1:111"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571"/>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row>
    <row r="78" spans="1:111"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571"/>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row>
    <row r="79" spans="1:111"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571"/>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row>
    <row r="80" spans="1:111"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571"/>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row>
    <row r="81" spans="1:111"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571"/>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row>
    <row r="82" spans="1:111"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571"/>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row>
    <row r="83" spans="1:111"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571"/>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row>
    <row r="84" spans="1:111" ht="39.950000000000003" customHeight="1" x14ac:dyDescent="0.25">
      <c r="B84" s="120" t="s">
        <v>132</v>
      </c>
      <c r="D84" s="5" t="s">
        <v>373</v>
      </c>
    </row>
    <row r="85" spans="1:111" ht="39.950000000000003" hidden="1" customHeight="1" thickBot="1" x14ac:dyDescent="0.3">
      <c r="B85" s="1">
        <v>0</v>
      </c>
      <c r="C85" s="1"/>
      <c r="D85" s="1"/>
      <c r="E85" s="1" t="s">
        <v>132</v>
      </c>
      <c r="F85" s="1" t="s">
        <v>132</v>
      </c>
    </row>
    <row r="86" spans="1:111" ht="39.950000000000003" hidden="1" customHeight="1" thickTop="1" x14ac:dyDescent="0.25">
      <c r="B86" s="120">
        <v>0</v>
      </c>
      <c r="D86" s="120" t="s">
        <v>130</v>
      </c>
      <c r="E86" s="63" t="s">
        <v>129</v>
      </c>
      <c r="F86" s="63" t="s">
        <v>250</v>
      </c>
      <c r="G86" s="64" t="s">
        <v>57</v>
      </c>
      <c r="H86" s="65" t="s">
        <v>153</v>
      </c>
      <c r="I86" s="66">
        <v>0</v>
      </c>
      <c r="M86" s="64" t="s">
        <v>57</v>
      </c>
      <c r="N86" s="391"/>
      <c r="AJ86" s="400" t="s">
        <v>124</v>
      </c>
    </row>
    <row r="87" spans="1:111" ht="39.950000000000003" hidden="1" customHeight="1" x14ac:dyDescent="0.25">
      <c r="B87" s="120">
        <v>1</v>
      </c>
      <c r="D87" s="120" t="s">
        <v>50</v>
      </c>
      <c r="E87" s="63" t="s">
        <v>137</v>
      </c>
      <c r="F87" s="63" t="s">
        <v>223</v>
      </c>
      <c r="G87" s="67" t="s">
        <v>56</v>
      </c>
      <c r="H87" s="68" t="s">
        <v>57</v>
      </c>
      <c r="I87" s="69">
        <v>1</v>
      </c>
      <c r="M87" s="67" t="s">
        <v>56</v>
      </c>
      <c r="AJ87" s="400" t="s">
        <v>133</v>
      </c>
    </row>
    <row r="88" spans="1:111" ht="39.950000000000003" hidden="1" customHeight="1" x14ac:dyDescent="0.25">
      <c r="B88" s="120">
        <v>2</v>
      </c>
      <c r="D88" s="120" t="s">
        <v>155</v>
      </c>
      <c r="E88" s="70" t="s">
        <v>135</v>
      </c>
      <c r="F88" s="70" t="s">
        <v>224</v>
      </c>
      <c r="G88" s="71" t="s">
        <v>154</v>
      </c>
      <c r="H88" s="72" t="s">
        <v>56</v>
      </c>
      <c r="I88" s="73">
        <v>2</v>
      </c>
      <c r="M88" s="71" t="s">
        <v>154</v>
      </c>
      <c r="AJ88" s="400" t="s">
        <v>172</v>
      </c>
    </row>
    <row r="89" spans="1:111" ht="39.950000000000003" hidden="1" customHeight="1" x14ac:dyDescent="0.25">
      <c r="B89" s="120">
        <v>3</v>
      </c>
      <c r="D89" s="120" t="s">
        <v>155</v>
      </c>
      <c r="E89" s="63" t="s">
        <v>125</v>
      </c>
      <c r="F89" s="63" t="s">
        <v>126</v>
      </c>
      <c r="H89" s="72" t="s">
        <v>56</v>
      </c>
      <c r="I89" s="73">
        <v>2</v>
      </c>
      <c r="AM89" s="370">
        <f>AZ13</f>
        <v>0</v>
      </c>
    </row>
    <row r="90" spans="1:111" ht="39.950000000000003" hidden="1" customHeight="1" x14ac:dyDescent="0.25">
      <c r="A90" s="76" t="e">
        <f>B90+F90</f>
        <v>#VALUE!</v>
      </c>
      <c r="B90" s="120">
        <v>4</v>
      </c>
      <c r="D90" s="120" t="s">
        <v>155</v>
      </c>
      <c r="E90" s="263" t="s">
        <v>132</v>
      </c>
      <c r="F90" s="263" t="s">
        <v>132</v>
      </c>
      <c r="H90" s="72" t="s">
        <v>56</v>
      </c>
      <c r="I90" s="73">
        <v>2</v>
      </c>
      <c r="AI90" s="76" t="e">
        <f>AM90+AQ90</f>
        <v>#REF!</v>
      </c>
      <c r="AK90" s="76">
        <f>AO90+AV90</f>
        <v>0</v>
      </c>
      <c r="AL90" s="74" t="e">
        <f>#REF!</f>
        <v>#REF!</v>
      </c>
      <c r="AM90" s="76" t="e">
        <f>MAX(AM91:AM94)</f>
        <v>#REF!</v>
      </c>
      <c r="AP90" s="47" t="str">
        <f>L24</f>
        <v>I</v>
      </c>
      <c r="AQ90" s="76">
        <f>MAX(AQ91:AQ94)</f>
        <v>0</v>
      </c>
    </row>
    <row r="91" spans="1:111" ht="39.950000000000003" hidden="1" customHeight="1" x14ac:dyDescent="0.7">
      <c r="B91" s="120">
        <v>5</v>
      </c>
      <c r="D91" s="120" t="s">
        <v>156</v>
      </c>
      <c r="E91" s="264"/>
      <c r="F91" s="264"/>
      <c r="H91" s="78" t="s">
        <v>154</v>
      </c>
      <c r="I91" s="79">
        <v>3</v>
      </c>
      <c r="AL91" s="82" t="s">
        <v>153</v>
      </c>
      <c r="AM91" s="76" t="e">
        <f>IF(#REF!=#REF!,3," ")</f>
        <v>#REF!</v>
      </c>
      <c r="AP91" s="83" t="s">
        <v>154</v>
      </c>
      <c r="AQ91" s="76" t="str">
        <f>IF(AP91=$AP$90,3," ")</f>
        <v xml:space="preserve"> </v>
      </c>
    </row>
    <row r="92" spans="1:111" ht="39.950000000000003" hidden="1" customHeight="1" x14ac:dyDescent="0.3">
      <c r="B92" s="120">
        <v>6</v>
      </c>
      <c r="D92" s="120" t="s">
        <v>156</v>
      </c>
      <c r="E92" s="77"/>
      <c r="F92" s="77"/>
      <c r="H92" s="78" t="s">
        <v>154</v>
      </c>
      <c r="I92" s="79">
        <v>3</v>
      </c>
      <c r="AL92" s="82" t="s">
        <v>158</v>
      </c>
      <c r="AM92" s="76" t="e">
        <f>IF(#REF!=#REF!,2," ")</f>
        <v>#REF!</v>
      </c>
      <c r="AP92" s="85" t="s">
        <v>56</v>
      </c>
      <c r="AQ92" s="76" t="str">
        <f>IF(AP92=$AP$90,2," ")</f>
        <v xml:space="preserve"> </v>
      </c>
    </row>
    <row r="93" spans="1:111" ht="39.950000000000003" hidden="1" customHeight="1" x14ac:dyDescent="0.3">
      <c r="B93" s="120">
        <v>7</v>
      </c>
      <c r="E93" s="77"/>
      <c r="F93" s="77"/>
      <c r="AL93" s="82" t="s">
        <v>159</v>
      </c>
      <c r="AM93" s="76" t="e">
        <f>IF(#REF!=#REF!,1," ")</f>
        <v>#REF!</v>
      </c>
      <c r="AP93" s="86" t="s">
        <v>57</v>
      </c>
      <c r="AQ93" s="76" t="str">
        <f>IF(AP93=$AP$90,1," ")</f>
        <v xml:space="preserve"> </v>
      </c>
    </row>
    <row r="94" spans="1:111" ht="39.950000000000003" hidden="1" customHeight="1" x14ac:dyDescent="0.3">
      <c r="B94" s="120">
        <v>8</v>
      </c>
      <c r="E94" s="77"/>
      <c r="F94" s="77"/>
      <c r="AL94" s="82" t="s">
        <v>160</v>
      </c>
      <c r="AM94" s="76" t="e">
        <f>IF(#REF!=#REF!,0," ")</f>
        <v>#REF!</v>
      </c>
      <c r="AP94" s="47" t="s">
        <v>153</v>
      </c>
      <c r="AQ94" s="76">
        <f>IF(AP94=$AP$90,0," ")</f>
        <v>0</v>
      </c>
    </row>
    <row r="95" spans="1:111" ht="39.950000000000003" hidden="1" customHeight="1" x14ac:dyDescent="0.3">
      <c r="B95" s="120">
        <v>9</v>
      </c>
      <c r="E95" s="77"/>
      <c r="F95" s="77"/>
    </row>
    <row r="96" spans="1:111" ht="39.950000000000003" hidden="1" customHeight="1" x14ac:dyDescent="0.25">
      <c r="B96" s="1"/>
      <c r="C96" s="1"/>
      <c r="D96" s="1"/>
      <c r="E96" s="1"/>
      <c r="F96" s="1"/>
    </row>
    <row r="97" spans="1:43" hidden="1" x14ac:dyDescent="0.25"/>
    <row r="98" spans="1:43" hidden="1" x14ac:dyDescent="0.25"/>
    <row r="99" spans="1:43" ht="46.5" hidden="1" x14ac:dyDescent="0.25">
      <c r="AM99" s="370" t="e">
        <f>#REF!</f>
        <v>#REF!</v>
      </c>
    </row>
    <row r="100" spans="1:43" ht="33.75" hidden="1" x14ac:dyDescent="0.25">
      <c r="A100" s="76">
        <f>B100+F100</f>
        <v>0</v>
      </c>
      <c r="AI100" s="76" t="e">
        <f>AM100+AQ100</f>
        <v>#REF!</v>
      </c>
      <c r="AK100" s="76">
        <f>AO100+AV100</f>
        <v>0</v>
      </c>
      <c r="AL100" s="74" t="e">
        <f>#REF!</f>
        <v>#REF!</v>
      </c>
      <c r="AM100" s="76" t="e">
        <f>MAX(AM101:AM104)</f>
        <v>#REF!</v>
      </c>
      <c r="AP100" s="47" t="str">
        <f>L25</f>
        <v>I</v>
      </c>
      <c r="AQ100" s="76">
        <f>MAX(AQ101:AQ104)</f>
        <v>0</v>
      </c>
    </row>
    <row r="101" spans="1:43" ht="28.5" hidden="1" x14ac:dyDescent="0.25">
      <c r="AL101" s="82" t="s">
        <v>153</v>
      </c>
      <c r="AM101" s="76" t="e">
        <f>IF(#REF!=#REF!,3," ")</f>
        <v>#REF!</v>
      </c>
      <c r="AP101" s="83" t="s">
        <v>154</v>
      </c>
      <c r="AQ101" s="76" t="str">
        <f>IF(AP101=$AP$100,3," ")</f>
        <v xml:space="preserve"> </v>
      </c>
    </row>
    <row r="102" spans="1:43" ht="28.5" hidden="1" x14ac:dyDescent="0.25">
      <c r="AL102" s="82" t="s">
        <v>158</v>
      </c>
      <c r="AM102" s="76" t="e">
        <f>IF(#REF!=#REF!,2," ")</f>
        <v>#REF!</v>
      </c>
      <c r="AP102" s="85" t="s">
        <v>56</v>
      </c>
      <c r="AQ102" s="76" t="str">
        <f>IF(AP102=$AP$100,2," ")</f>
        <v xml:space="preserve"> </v>
      </c>
    </row>
    <row r="103" spans="1:43" ht="28.5" hidden="1" x14ac:dyDescent="0.25">
      <c r="AL103" s="82" t="s">
        <v>159</v>
      </c>
      <c r="AM103" s="76" t="e">
        <f>IF(#REF!=#REF!,1," ")</f>
        <v>#REF!</v>
      </c>
      <c r="AP103" s="86" t="s">
        <v>57</v>
      </c>
      <c r="AQ103" s="76" t="str">
        <f>IF(AP103=$AP$100,1," ")</f>
        <v xml:space="preserve"> </v>
      </c>
    </row>
    <row r="104" spans="1:43" ht="28.5" hidden="1" x14ac:dyDescent="0.25">
      <c r="AL104" s="82" t="s">
        <v>160</v>
      </c>
      <c r="AM104" s="76" t="e">
        <f>IF(#REF!=#REF!,0," ")</f>
        <v>#REF!</v>
      </c>
      <c r="AP104" s="47" t="s">
        <v>153</v>
      </c>
      <c r="AQ104" s="76">
        <f>IF(AP104=$AP$100,0," ")</f>
        <v>0</v>
      </c>
    </row>
  </sheetData>
  <sheetProtection algorithmName="SHA-512" hashValue="a7WQqL65/tMyObKXMMMSxba9Q1M43qd03Fd8RsvxwnvFifnq0EIbhja9NAw/+/qSBiwew+8Tv/Gj+WPb/zxq3Q==" saltValue="VEnkcziLs1XkyMx7/odmSA==" spinCount="100000" sheet="1" selectLockedCells="1"/>
  <mergeCells count="52">
    <mergeCell ref="AD2:AH2"/>
    <mergeCell ref="C4:D4"/>
    <mergeCell ref="E4:L4"/>
    <mergeCell ref="AD4:AD8"/>
    <mergeCell ref="AE4:AE8"/>
    <mergeCell ref="AF4:AF8"/>
    <mergeCell ref="AG4:AG8"/>
    <mergeCell ref="B5:D5"/>
    <mergeCell ref="AH5:AH7"/>
    <mergeCell ref="B6:C9"/>
    <mergeCell ref="AH8:AH9"/>
    <mergeCell ref="BH8:BH9"/>
    <mergeCell ref="B10:D12"/>
    <mergeCell ref="E10:E12"/>
    <mergeCell ref="F10:F12"/>
    <mergeCell ref="AH10:AH19"/>
    <mergeCell ref="L11:L12"/>
    <mergeCell ref="AJ11:AJ12"/>
    <mergeCell ref="B13:B20"/>
    <mergeCell ref="C13:D13"/>
    <mergeCell ref="AD13:AG13"/>
    <mergeCell ref="C14:D14"/>
    <mergeCell ref="AD14:AG14"/>
    <mergeCell ref="C15:D15"/>
    <mergeCell ref="AD15:AG15"/>
    <mergeCell ref="C17:D17"/>
    <mergeCell ref="AD17:AG17"/>
    <mergeCell ref="AJ27:AJ28"/>
    <mergeCell ref="AH20:AH21"/>
    <mergeCell ref="B21:D21"/>
    <mergeCell ref="B22:D23"/>
    <mergeCell ref="E22:E23"/>
    <mergeCell ref="F22:F23"/>
    <mergeCell ref="L22:L23"/>
    <mergeCell ref="AD22:AG23"/>
    <mergeCell ref="AH22:AH25"/>
    <mergeCell ref="AJ22:AJ23"/>
    <mergeCell ref="B24:C26"/>
    <mergeCell ref="AD24:AG24"/>
    <mergeCell ref="T18:T21"/>
    <mergeCell ref="AD18:AG18"/>
    <mergeCell ref="C19:D19"/>
    <mergeCell ref="AD19:AG19"/>
    <mergeCell ref="AD25:AG25"/>
    <mergeCell ref="V26:AB26"/>
    <mergeCell ref="C16:D16"/>
    <mergeCell ref="AD16:AG16"/>
    <mergeCell ref="B27:D28"/>
    <mergeCell ref="L27:L28"/>
    <mergeCell ref="C18:D18"/>
    <mergeCell ref="C20:D20"/>
    <mergeCell ref="AD20:AG20"/>
  </mergeCells>
  <conditionalFormatting sqref="AP94 AP90 AP100 L7 L9 L24 L13:L21 AJ13:AJ20">
    <cfRule type="cellIs" dxfId="353" priority="115" operator="equal">
      <formula>" "</formula>
    </cfRule>
    <cfRule type="cellIs" dxfId="352" priority="116" operator="equal">
      <formula>0</formula>
    </cfRule>
    <cfRule type="cellIs" dxfId="351" priority="117" operator="equal">
      <formula>$G$88</formula>
    </cfRule>
    <cfRule type="cellIs" dxfId="350" priority="118" operator="equal">
      <formula>$G$87</formula>
    </cfRule>
    <cfRule type="cellIs" dxfId="349" priority="119" operator="equal">
      <formula>$G$86</formula>
    </cfRule>
  </conditionalFormatting>
  <conditionalFormatting sqref="AW9:AY9">
    <cfRule type="cellIs" dxfId="348" priority="114" operator="equal">
      <formula>"Low Moisture"</formula>
    </cfRule>
  </conditionalFormatting>
  <conditionalFormatting sqref="C4:D4">
    <cfRule type="cellIs" dxfId="347" priority="113" operator="equal">
      <formula>"Not Applicable"</formula>
    </cfRule>
  </conditionalFormatting>
  <conditionalFormatting sqref="AP104">
    <cfRule type="cellIs" dxfId="346" priority="108" operator="equal">
      <formula>" "</formula>
    </cfRule>
    <cfRule type="cellIs" dxfId="345" priority="109" operator="equal">
      <formula>0</formula>
    </cfRule>
    <cfRule type="cellIs" dxfId="344" priority="110" operator="equal">
      <formula>$G$88</formula>
    </cfRule>
    <cfRule type="cellIs" dxfId="343" priority="111" operator="equal">
      <formula>$G$87</formula>
    </cfRule>
    <cfRule type="cellIs" dxfId="342" priority="112" operator="equal">
      <formula>$G$86</formula>
    </cfRule>
  </conditionalFormatting>
  <conditionalFormatting sqref="L8">
    <cfRule type="cellIs" dxfId="341" priority="103" operator="equal">
      <formula>" "</formula>
    </cfRule>
    <cfRule type="cellIs" dxfId="340" priority="104" operator="equal">
      <formula>0</formula>
    </cfRule>
    <cfRule type="cellIs" dxfId="339" priority="105" operator="equal">
      <formula>$G$88</formula>
    </cfRule>
    <cfRule type="cellIs" dxfId="338" priority="106" operator="equal">
      <formula>$G$87</formula>
    </cfRule>
    <cfRule type="cellIs" dxfId="337" priority="107" operator="equal">
      <formula>$G$86</formula>
    </cfRule>
  </conditionalFormatting>
  <conditionalFormatting sqref="L6">
    <cfRule type="cellIs" dxfId="336" priority="98" operator="equal">
      <formula>" "</formula>
    </cfRule>
    <cfRule type="cellIs" dxfId="335" priority="99" operator="equal">
      <formula>0</formula>
    </cfRule>
    <cfRule type="cellIs" dxfId="334" priority="100" operator="equal">
      <formula>$G$88</formula>
    </cfRule>
    <cfRule type="cellIs" dxfId="333" priority="101" operator="equal">
      <formula>$G$87</formula>
    </cfRule>
    <cfRule type="cellIs" dxfId="332" priority="102" operator="equal">
      <formula>$G$86</formula>
    </cfRule>
  </conditionalFormatting>
  <conditionalFormatting sqref="N5">
    <cfRule type="cellIs" dxfId="331" priority="93" operator="equal">
      <formula>" "</formula>
    </cfRule>
    <cfRule type="cellIs" dxfId="330" priority="94" operator="equal">
      <formula>0</formula>
    </cfRule>
    <cfRule type="cellIs" dxfId="329" priority="95" operator="equal">
      <formula>$G$88</formula>
    </cfRule>
    <cfRule type="cellIs" dxfId="328" priority="96" operator="equal">
      <formula>$G$87</formula>
    </cfRule>
    <cfRule type="cellIs" dxfId="327" priority="97" operator="equal">
      <formula>$G$86</formula>
    </cfRule>
  </conditionalFormatting>
  <conditionalFormatting sqref="O5:Q5">
    <cfRule type="cellIs" dxfId="326" priority="88" operator="equal">
      <formula>" "</formula>
    </cfRule>
    <cfRule type="cellIs" dxfId="325" priority="89" operator="equal">
      <formula>0</formula>
    </cfRule>
    <cfRule type="cellIs" dxfId="324" priority="90" operator="equal">
      <formula>$G$88</formula>
    </cfRule>
    <cfRule type="cellIs" dxfId="323" priority="91" operator="equal">
      <formula>$G$87</formula>
    </cfRule>
    <cfRule type="cellIs" dxfId="322" priority="92" operator="equal">
      <formula>$G$86</formula>
    </cfRule>
  </conditionalFormatting>
  <conditionalFormatting sqref="L25">
    <cfRule type="cellIs" dxfId="321" priority="83" operator="equal">
      <formula>" "</formula>
    </cfRule>
    <cfRule type="cellIs" dxfId="320" priority="84" operator="equal">
      <formula>0</formula>
    </cfRule>
    <cfRule type="cellIs" dxfId="319" priority="85" operator="equal">
      <formula>$G$88</formula>
    </cfRule>
    <cfRule type="cellIs" dxfId="318" priority="86" operator="equal">
      <formula>$G$87</formula>
    </cfRule>
    <cfRule type="cellIs" dxfId="317" priority="87" operator="equal">
      <formula>$G$86</formula>
    </cfRule>
  </conditionalFormatting>
  <conditionalFormatting sqref="L26">
    <cfRule type="cellIs" dxfId="316" priority="78" operator="equal">
      <formula>" "</formula>
    </cfRule>
    <cfRule type="cellIs" dxfId="315" priority="79" operator="equal">
      <formula>0</formula>
    </cfRule>
    <cfRule type="cellIs" dxfId="314" priority="80" operator="equal">
      <formula>$G$88</formula>
    </cfRule>
    <cfRule type="cellIs" dxfId="313" priority="81" operator="equal">
      <formula>$G$87</formula>
    </cfRule>
    <cfRule type="cellIs" dxfId="312" priority="82" operator="equal">
      <formula>$G$86</formula>
    </cfRule>
  </conditionalFormatting>
  <conditionalFormatting sqref="N86 S9">
    <cfRule type="cellIs" dxfId="311" priority="75" operator="equal">
      <formula>$E$103</formula>
    </cfRule>
    <cfRule type="cellIs" dxfId="310" priority="76" operator="equal">
      <formula>$E$102</formula>
    </cfRule>
    <cfRule type="cellIs" dxfId="309" priority="77" operator="equal">
      <formula>$E$101</formula>
    </cfRule>
  </conditionalFormatting>
  <conditionalFormatting sqref="S21:S22">
    <cfRule type="cellIs" dxfId="308" priority="72" operator="equal">
      <formula>$E$103</formula>
    </cfRule>
    <cfRule type="cellIs" dxfId="307" priority="73" operator="equal">
      <formula>$E$102</formula>
    </cfRule>
    <cfRule type="cellIs" dxfId="306" priority="74" operator="equal">
      <formula>$E$101</formula>
    </cfRule>
  </conditionalFormatting>
  <conditionalFormatting sqref="S26">
    <cfRule type="cellIs" dxfId="305" priority="69" operator="equal">
      <formula>$E$103</formula>
    </cfRule>
    <cfRule type="cellIs" dxfId="304" priority="70" operator="equal">
      <formula>$E$102</formula>
    </cfRule>
    <cfRule type="cellIs" dxfId="303" priority="71" operator="equal">
      <formula>$E$101</formula>
    </cfRule>
  </conditionalFormatting>
  <conditionalFormatting sqref="L27">
    <cfRule type="cellIs" dxfId="302" priority="64" operator="equal">
      <formula>" "</formula>
    </cfRule>
    <cfRule type="cellIs" dxfId="301" priority="65" operator="equal">
      <formula>0</formula>
    </cfRule>
    <cfRule type="cellIs" dxfId="300" priority="66" operator="equal">
      <formula>$G$88</formula>
    </cfRule>
    <cfRule type="cellIs" dxfId="299" priority="67" operator="equal">
      <formula>$G$87</formula>
    </cfRule>
    <cfRule type="cellIs" dxfId="298" priority="68" operator="equal">
      <formula>$G$86</formula>
    </cfRule>
  </conditionalFormatting>
  <conditionalFormatting sqref="AJ27">
    <cfRule type="cellIs" dxfId="297" priority="60" operator="equal">
      <formula>"Insignificant"</formula>
    </cfRule>
    <cfRule type="colorScale" priority="61">
      <colorScale>
        <cfvo type="min"/>
        <cfvo type="max"/>
        <color rgb="FFFF7128"/>
        <color rgb="FFFFEF9C"/>
      </colorScale>
    </cfRule>
    <cfRule type="cellIs" dxfId="296" priority="62" operator="equal">
      <formula>"Moderate"</formula>
    </cfRule>
    <cfRule type="cellIs" dxfId="295" priority="63" operator="equal">
      <formula>"Significant"</formula>
    </cfRule>
  </conditionalFormatting>
  <conditionalFormatting sqref="S27">
    <cfRule type="cellIs" dxfId="294" priority="57" operator="equal">
      <formula>$E$103</formula>
    </cfRule>
    <cfRule type="cellIs" dxfId="293" priority="58" operator="equal">
      <formula>$E$102</formula>
    </cfRule>
    <cfRule type="cellIs" dxfId="292" priority="59" operator="equal">
      <formula>$E$101</formula>
    </cfRule>
  </conditionalFormatting>
  <conditionalFormatting sqref="N12">
    <cfRule type="cellIs" dxfId="291" priority="52" operator="equal">
      <formula>" "</formula>
    </cfRule>
    <cfRule type="cellIs" dxfId="290" priority="53" operator="equal">
      <formula>0</formula>
    </cfRule>
    <cfRule type="cellIs" dxfId="289" priority="54" operator="equal">
      <formula>$G$88</formula>
    </cfRule>
    <cfRule type="cellIs" dxfId="288" priority="55" operator="equal">
      <formula>$G$87</formula>
    </cfRule>
    <cfRule type="cellIs" dxfId="287" priority="56" operator="equal">
      <formula>$G$86</formula>
    </cfRule>
  </conditionalFormatting>
  <conditionalFormatting sqref="O12:Q12">
    <cfRule type="cellIs" dxfId="286" priority="47" operator="equal">
      <formula>" "</formula>
    </cfRule>
    <cfRule type="cellIs" dxfId="285" priority="48" operator="equal">
      <formula>0</formula>
    </cfRule>
    <cfRule type="cellIs" dxfId="284" priority="49" operator="equal">
      <formula>$G$88</formula>
    </cfRule>
    <cfRule type="cellIs" dxfId="283" priority="50" operator="equal">
      <formula>$G$87</formula>
    </cfRule>
    <cfRule type="cellIs" dxfId="282" priority="51" operator="equal">
      <formula>$G$86</formula>
    </cfRule>
  </conditionalFormatting>
  <conditionalFormatting sqref="N23">
    <cfRule type="cellIs" dxfId="281" priority="42" operator="equal">
      <formula>" "</formula>
    </cfRule>
    <cfRule type="cellIs" dxfId="280" priority="43" operator="equal">
      <formula>0</formula>
    </cfRule>
    <cfRule type="cellIs" dxfId="279" priority="44" operator="equal">
      <formula>$G$88</formula>
    </cfRule>
    <cfRule type="cellIs" dxfId="278" priority="45" operator="equal">
      <formula>$G$87</formula>
    </cfRule>
    <cfRule type="cellIs" dxfId="277" priority="46" operator="equal">
      <formula>$G$86</formula>
    </cfRule>
  </conditionalFormatting>
  <conditionalFormatting sqref="O23:Q23">
    <cfRule type="cellIs" dxfId="276" priority="37" operator="equal">
      <formula>" "</formula>
    </cfRule>
    <cfRule type="cellIs" dxfId="275" priority="38" operator="equal">
      <formula>0</formula>
    </cfRule>
    <cfRule type="cellIs" dxfId="274" priority="39" operator="equal">
      <formula>$G$88</formula>
    </cfRule>
    <cfRule type="cellIs" dxfId="273" priority="40" operator="equal">
      <formula>$G$87</formula>
    </cfRule>
    <cfRule type="cellIs" dxfId="272" priority="41" operator="equal">
      <formula>$G$86</formula>
    </cfRule>
  </conditionalFormatting>
  <conditionalFormatting sqref="AJ6:AJ9">
    <cfRule type="cellIs" dxfId="271" priority="120" operator="equal">
      <formula>"Insignificant"</formula>
    </cfRule>
    <cfRule type="colorScale" priority="121">
      <colorScale>
        <cfvo type="min"/>
        <cfvo type="max"/>
        <color rgb="FFFF7128"/>
        <color rgb="FFFFEF9C"/>
      </colorScale>
    </cfRule>
    <cfRule type="cellIs" dxfId="270" priority="122" operator="equal">
      <formula>"Moderate"</formula>
    </cfRule>
    <cfRule type="cellIs" dxfId="269" priority="123" operator="equal">
      <formula>"Significant"</formula>
    </cfRule>
  </conditionalFormatting>
  <conditionalFormatting sqref="AJ14">
    <cfRule type="cellIs" dxfId="268" priority="28" operator="equal">
      <formula>" "</formula>
    </cfRule>
    <cfRule type="cellIs" dxfId="267" priority="29" operator="equal">
      <formula>0</formula>
    </cfRule>
    <cfRule type="cellIs" dxfId="266" priority="30" operator="equal">
      <formula>$G$88</formula>
    </cfRule>
    <cfRule type="cellIs" dxfId="265" priority="31" operator="equal">
      <formula>$G$87</formula>
    </cfRule>
    <cfRule type="cellIs" dxfId="264" priority="32" operator="equal">
      <formula>$G$86</formula>
    </cfRule>
  </conditionalFormatting>
  <conditionalFormatting sqref="AJ14">
    <cfRule type="cellIs" dxfId="263" priority="33" operator="equal">
      <formula>"Insignificant"</formula>
    </cfRule>
    <cfRule type="colorScale" priority="34">
      <colorScale>
        <cfvo type="min"/>
        <cfvo type="max"/>
        <color rgb="FFFF7128"/>
        <color rgb="FFFFEF9C"/>
      </colorScale>
    </cfRule>
    <cfRule type="cellIs" dxfId="262" priority="35" operator="equal">
      <formula>"Moderate"</formula>
    </cfRule>
    <cfRule type="cellIs" dxfId="261" priority="36" operator="equal">
      <formula>"Significant"</formula>
    </cfRule>
  </conditionalFormatting>
  <conditionalFormatting sqref="AJ24:AJ25">
    <cfRule type="cellIs" dxfId="260" priority="19" operator="equal">
      <formula>" "</formula>
    </cfRule>
    <cfRule type="cellIs" dxfId="259" priority="20" operator="equal">
      <formula>0</formula>
    </cfRule>
    <cfRule type="cellIs" dxfId="258" priority="21" operator="equal">
      <formula>$G$88</formula>
    </cfRule>
    <cfRule type="cellIs" dxfId="257" priority="22" operator="equal">
      <formula>$G$87</formula>
    </cfRule>
    <cfRule type="cellIs" dxfId="256" priority="23" operator="equal">
      <formula>$G$86</formula>
    </cfRule>
  </conditionalFormatting>
  <conditionalFormatting sqref="AJ24:AJ25">
    <cfRule type="cellIs" dxfId="255" priority="24" operator="equal">
      <formula>"Insignificant"</formula>
    </cfRule>
    <cfRule type="colorScale" priority="25">
      <colorScale>
        <cfvo type="min"/>
        <cfvo type="max"/>
        <color rgb="FFFF7128"/>
        <color rgb="FFFFEF9C"/>
      </colorScale>
    </cfRule>
    <cfRule type="cellIs" dxfId="254" priority="26" operator="equal">
      <formula>"Moderate"</formula>
    </cfRule>
    <cfRule type="cellIs" dxfId="253" priority="27" operator="equal">
      <formula>"Significant"</formula>
    </cfRule>
  </conditionalFormatting>
  <conditionalFormatting sqref="AJ26">
    <cfRule type="cellIs" dxfId="252" priority="10" operator="equal">
      <formula>" "</formula>
    </cfRule>
    <cfRule type="cellIs" dxfId="251" priority="11" operator="equal">
      <formula>0</formula>
    </cfRule>
    <cfRule type="cellIs" dxfId="250" priority="12" operator="equal">
      <formula>$G$88</formula>
    </cfRule>
    <cfRule type="cellIs" dxfId="249" priority="13" operator="equal">
      <formula>$G$87</formula>
    </cfRule>
    <cfRule type="cellIs" dxfId="248" priority="14" operator="equal">
      <formula>$G$86</formula>
    </cfRule>
  </conditionalFormatting>
  <conditionalFormatting sqref="AJ26">
    <cfRule type="cellIs" dxfId="247" priority="15" operator="equal">
      <formula>"Insignificant"</formula>
    </cfRule>
    <cfRule type="colorScale" priority="16">
      <colorScale>
        <cfvo type="min"/>
        <cfvo type="max"/>
        <color rgb="FFFF7128"/>
        <color rgb="FFFFEF9C"/>
      </colorScale>
    </cfRule>
    <cfRule type="cellIs" dxfId="246" priority="17" operator="equal">
      <formula>"Moderate"</formula>
    </cfRule>
    <cfRule type="cellIs" dxfId="245" priority="18" operator="equal">
      <formula>"Significant"</formula>
    </cfRule>
  </conditionalFormatting>
  <conditionalFormatting sqref="AJ21">
    <cfRule type="cellIs" dxfId="244" priority="1" operator="equal">
      <formula>" "</formula>
    </cfRule>
    <cfRule type="cellIs" dxfId="243" priority="2" operator="equal">
      <formula>0</formula>
    </cfRule>
    <cfRule type="cellIs" dxfId="242" priority="3" operator="equal">
      <formula>$G$88</formula>
    </cfRule>
    <cfRule type="cellIs" dxfId="241" priority="4" operator="equal">
      <formula>$G$87</formula>
    </cfRule>
    <cfRule type="cellIs" dxfId="240" priority="5" operator="equal">
      <formula>$G$86</formula>
    </cfRule>
  </conditionalFormatting>
  <conditionalFormatting sqref="AJ21">
    <cfRule type="cellIs" dxfId="239" priority="6" operator="equal">
      <formula>"Insignificant"</formula>
    </cfRule>
    <cfRule type="colorScale" priority="7">
      <colorScale>
        <cfvo type="min"/>
        <cfvo type="max"/>
        <color rgb="FFFF7128"/>
        <color rgb="FFFFEF9C"/>
      </colorScale>
    </cfRule>
    <cfRule type="cellIs" dxfId="238" priority="8" operator="equal">
      <formula>"Moderate"</formula>
    </cfRule>
    <cfRule type="cellIs" dxfId="237" priority="9" operator="equal">
      <formula>"Significant"</formula>
    </cfRule>
  </conditionalFormatting>
  <conditionalFormatting sqref="AJ13:AJ20">
    <cfRule type="cellIs" dxfId="236" priority="124" operator="equal">
      <formula>"Insignificant"</formula>
    </cfRule>
    <cfRule type="colorScale" priority="125">
      <colorScale>
        <cfvo type="min"/>
        <cfvo type="max"/>
        <color rgb="FFFF7128"/>
        <color rgb="FFFFEF9C"/>
      </colorScale>
    </cfRule>
    <cfRule type="cellIs" dxfId="235" priority="126" operator="equal">
      <formula>"Moderate"</formula>
    </cfRule>
    <cfRule type="cellIs" dxfId="234" priority="127" operator="equal">
      <formula>"Significant"</formula>
    </cfRule>
  </conditionalFormatting>
  <dataValidations count="4">
    <dataValidation type="list" allowBlank="1" showInputMessage="1" showErrorMessage="1" sqref="AD24:AD25" xr:uid="{00000000-0002-0000-0600-000000000000}">
      <formula1>$AD$27:$AD$28</formula1>
    </dataValidation>
    <dataValidation type="list" allowBlank="1" showInputMessage="1" showErrorMessage="1" sqref="F27:F28 F6:F8 F24:F25 F13:F20" xr:uid="{00000000-0002-0000-0600-000001000000}">
      <formula1>$F$85:$F$92</formula1>
    </dataValidation>
    <dataValidation type="list" allowBlank="1" showInputMessage="1" showErrorMessage="1" sqref="E27:E28 E6:E8 E24:E25 E13:E20" xr:uid="{00000000-0002-0000-0600-000002000000}">
      <formula1>$E$85:$E$92</formula1>
    </dataValidation>
    <dataValidation type="list" allowBlank="1" showInputMessage="1" showErrorMessage="1" sqref="AD9:AG9" xr:uid="{00000000-0002-0000-0600-000003000000}">
      <formula1>$AM$3:$AN$3</formula1>
    </dataValidation>
  </dataValidations>
  <hyperlinks>
    <hyperlink ref="AJ2" location="'Dash Board'!E2" display="'Dash Board'!A1" xr:uid="{00000000-0004-0000-0600-000000000000}"/>
    <hyperlink ref="AJ3" location="GPS!B7" display="GPS" xr:uid="{00000000-0004-0000-0600-000001000000}"/>
  </hyperlinks>
  <printOptions horizontalCentered="1" verticalCentered="1"/>
  <pageMargins left="0" right="0" top="0" bottom="0" header="0.5" footer="0.05"/>
  <pageSetup scale="3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pageSetUpPr fitToPage="1"/>
  </sheetPr>
  <dimension ref="A1:DG104"/>
  <sheetViews>
    <sheetView zoomScale="80" zoomScaleNormal="80" workbookViewId="0">
      <pane xSplit="4" ySplit="2" topLeftCell="E3" activePane="bottomRight" state="frozen"/>
      <selection pane="topRight" activeCell="E1" sqref="E1"/>
      <selection pane="bottomLeft" activeCell="A11" sqref="A11"/>
      <selection pane="bottomRight" activeCell="E6" sqref="E6"/>
    </sheetView>
  </sheetViews>
  <sheetFormatPr defaultColWidth="9.140625" defaultRowHeight="15" x14ac:dyDescent="0.25"/>
  <cols>
    <col min="1" max="1" width="2.7109375" style="120" customWidth="1"/>
    <col min="2" max="3" width="4.7109375" style="120" customWidth="1"/>
    <col min="4" max="4" width="40.7109375" style="120" customWidth="1"/>
    <col min="5" max="6" width="16.7109375" style="120" customWidth="1"/>
    <col min="7" max="7" width="1.7109375" style="120" customWidth="1"/>
    <col min="8" max="9" width="15.7109375" style="120" hidden="1" customWidth="1"/>
    <col min="10" max="10" width="23" style="120" hidden="1" customWidth="1"/>
    <col min="11" max="11" width="2.7109375" style="120" hidden="1" customWidth="1"/>
    <col min="12" max="12" width="5.7109375" style="120" customWidth="1"/>
    <col min="13" max="13" width="1.7109375" style="120" customWidth="1"/>
    <col min="14" max="18" width="8.7109375" style="120" hidden="1" customWidth="1"/>
    <col min="19" max="19" width="19" style="120" hidden="1" customWidth="1"/>
    <col min="20" max="20" width="23.28515625" style="28" hidden="1" customWidth="1"/>
    <col min="21" max="29" width="8.7109375" style="120" hidden="1" customWidth="1"/>
    <col min="30" max="30" width="20.7109375" style="572" customWidth="1"/>
    <col min="31" max="33" width="20.7109375" style="28" customWidth="1"/>
    <col min="34" max="34" width="6.7109375" style="28" customWidth="1"/>
    <col min="35" max="35" width="1.7109375" style="120" customWidth="1"/>
    <col min="36" max="36" width="18.7109375" style="120" customWidth="1"/>
    <col min="37" max="37" width="2.7109375" style="120" customWidth="1"/>
    <col min="38" max="38" width="9.140625" style="120" hidden="1" customWidth="1"/>
    <col min="39" max="39" width="16.85546875" style="120" hidden="1" customWidth="1"/>
    <col min="40" max="40" width="9.140625" style="120" hidden="1" customWidth="1"/>
    <col min="41" max="41" width="13.7109375" style="120" hidden="1" customWidth="1"/>
    <col min="42" max="42" width="9.140625" style="120" hidden="1" customWidth="1"/>
    <col min="43" max="43" width="33" style="120" hidden="1" customWidth="1"/>
    <col min="44" max="44" width="16" style="120" hidden="1" customWidth="1"/>
    <col min="45" max="47" width="8.7109375" style="120" hidden="1" customWidth="1"/>
    <col min="48" max="51" width="18.7109375" style="120" hidden="1" customWidth="1"/>
    <col min="52" max="52" width="14.7109375" style="120" hidden="1" customWidth="1"/>
    <col min="53" max="53" width="25.5703125" style="120" hidden="1" customWidth="1"/>
    <col min="54" max="54" width="27.5703125" style="120" hidden="1" customWidth="1"/>
    <col min="55" max="55" width="8.7109375" style="120" hidden="1" customWidth="1"/>
    <col min="56" max="57" width="14.7109375" style="120" hidden="1" customWidth="1"/>
    <col min="58" max="59" width="9.140625" style="120" hidden="1" customWidth="1"/>
    <col min="60" max="60" width="11.7109375" style="120" hidden="1" customWidth="1"/>
    <col min="61" max="66" width="9.140625" style="120" hidden="1" customWidth="1"/>
    <col min="67" max="67" width="39.5703125" style="120" hidden="1" customWidth="1"/>
    <col min="68" max="81" width="9.140625" style="120" hidden="1" customWidth="1"/>
    <col min="82" max="83" width="0" style="120" hidden="1" customWidth="1"/>
    <col min="84" max="16384" width="9.140625" style="120"/>
  </cols>
  <sheetData>
    <row r="1" spans="1:111" ht="15.75" customHeight="1" x14ac:dyDescent="0.25">
      <c r="A1" s="41"/>
      <c r="B1" s="39"/>
      <c r="C1" s="39"/>
      <c r="D1" s="39"/>
      <c r="E1" s="39"/>
      <c r="F1" s="39"/>
      <c r="G1" s="39"/>
      <c r="H1" s="39"/>
      <c r="I1" s="39"/>
      <c r="J1" s="39"/>
      <c r="K1" s="39"/>
      <c r="L1" s="39"/>
      <c r="M1" s="39"/>
      <c r="N1" s="39"/>
      <c r="O1" s="39"/>
      <c r="P1" s="39"/>
      <c r="Q1" s="39"/>
      <c r="R1" s="39"/>
      <c r="S1" s="39"/>
      <c r="T1" s="39"/>
      <c r="U1" s="40"/>
      <c r="V1" s="40"/>
      <c r="W1" s="40"/>
      <c r="X1" s="40"/>
      <c r="Y1" s="40"/>
      <c r="Z1" s="40"/>
      <c r="AA1" s="40"/>
      <c r="AB1" s="40"/>
      <c r="AC1" s="40"/>
      <c r="AD1" s="570"/>
      <c r="AE1" s="39"/>
      <c r="AF1" s="39"/>
      <c r="AG1" s="39"/>
      <c r="AH1" s="39"/>
      <c r="AI1" s="41"/>
      <c r="AJ1" s="39"/>
      <c r="AK1" s="41"/>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row>
    <row r="2" spans="1:111" s="2" customFormat="1" ht="39.950000000000003" customHeight="1" x14ac:dyDescent="0.25">
      <c r="A2" s="43"/>
      <c r="B2" s="587"/>
      <c r="C2" s="588"/>
      <c r="D2" s="589" t="s">
        <v>131</v>
      </c>
      <c r="E2" s="588"/>
      <c r="F2" s="375"/>
      <c r="G2" s="375"/>
      <c r="H2" s="375"/>
      <c r="I2" s="375"/>
      <c r="J2" s="375"/>
      <c r="K2" s="375"/>
      <c r="L2" s="406"/>
      <c r="M2" s="42"/>
      <c r="N2" s="43"/>
      <c r="O2" s="43"/>
      <c r="P2" s="43"/>
      <c r="Q2" s="43"/>
      <c r="R2" s="43"/>
      <c r="S2" s="43"/>
      <c r="T2" s="407"/>
      <c r="U2" s="371" t="s">
        <v>127</v>
      </c>
      <c r="V2" s="371" t="s">
        <v>309</v>
      </c>
      <c r="W2" s="371" t="s">
        <v>310</v>
      </c>
      <c r="X2" s="373" t="s">
        <v>41</v>
      </c>
      <c r="Y2" s="80" t="s">
        <v>153</v>
      </c>
      <c r="Z2" s="80" t="s">
        <v>158</v>
      </c>
      <c r="AA2" s="80" t="s">
        <v>159</v>
      </c>
      <c r="AB2" s="80" t="s">
        <v>160</v>
      </c>
      <c r="AC2" s="429" t="s">
        <v>311</v>
      </c>
      <c r="AD2" s="794" t="s">
        <v>367</v>
      </c>
      <c r="AE2" s="794"/>
      <c r="AF2" s="794"/>
      <c r="AG2" s="794"/>
      <c r="AH2" s="794"/>
      <c r="AI2" s="43"/>
      <c r="AJ2" s="645" t="s">
        <v>225</v>
      </c>
      <c r="AK2" s="43"/>
      <c r="AL2" s="256"/>
      <c r="AM2" s="256"/>
      <c r="AN2" s="256"/>
      <c r="AO2" s="256"/>
      <c r="AP2" s="256"/>
      <c r="AQ2" s="256"/>
      <c r="AR2" s="256"/>
      <c r="AS2" s="256"/>
      <c r="AT2" s="256"/>
      <c r="AU2" s="256"/>
      <c r="AV2" s="356">
        <v>1</v>
      </c>
      <c r="AW2" s="356">
        <v>2</v>
      </c>
      <c r="AX2" s="356">
        <v>3</v>
      </c>
      <c r="AY2" s="356">
        <v>4</v>
      </c>
      <c r="AZ2" s="257"/>
      <c r="BA2" s="256"/>
      <c r="BB2" s="256"/>
      <c r="BC2" s="256"/>
      <c r="BD2" s="256"/>
      <c r="BE2" s="256"/>
      <c r="BF2" s="256"/>
      <c r="BG2" s="256"/>
      <c r="BH2" s="256"/>
      <c r="BI2" s="256"/>
      <c r="BJ2" s="256"/>
      <c r="BK2" s="256"/>
      <c r="BL2" s="29"/>
      <c r="BM2" s="29"/>
      <c r="BN2" s="29"/>
      <c r="BO2" s="29"/>
      <c r="BP2" s="29"/>
      <c r="BQ2" s="29"/>
      <c r="BR2" s="29"/>
      <c r="BS2" s="29"/>
      <c r="BT2" s="29"/>
      <c r="BU2" s="29"/>
      <c r="BV2" s="29"/>
      <c r="BW2" s="29"/>
      <c r="BX2" s="29"/>
      <c r="BY2" s="29"/>
      <c r="BZ2" s="29"/>
      <c r="CA2" s="29"/>
      <c r="CB2" s="29"/>
      <c r="CC2" s="29"/>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row>
    <row r="3" spans="1:111" s="2" customFormat="1" ht="65.099999999999994" customHeight="1" x14ac:dyDescent="0.5">
      <c r="A3" s="43"/>
      <c r="B3" s="558"/>
      <c r="C3" s="559"/>
      <c r="D3" s="651" t="str">
        <f>IF(D2='Dash Board'!E5,'Dash Board'!E6,"Not Applicable")</f>
        <v>Not Applicable</v>
      </c>
      <c r="E3" s="559"/>
      <c r="F3" s="375"/>
      <c r="G3" s="375"/>
      <c r="H3" s="375"/>
      <c r="I3" s="375"/>
      <c r="J3" s="375"/>
      <c r="K3" s="375"/>
      <c r="L3" s="406"/>
      <c r="M3" s="42"/>
      <c r="N3" s="43"/>
      <c r="O3" s="43"/>
      <c r="P3" s="43"/>
      <c r="Q3" s="43"/>
      <c r="R3" s="43"/>
      <c r="S3" s="43"/>
      <c r="T3" s="407"/>
      <c r="U3" s="372">
        <f>IF($AG$6&lt;=$AM$6,1,0)</f>
        <v>1</v>
      </c>
      <c r="V3" s="372">
        <f>IF($AG$7&lt;=$AM$3,1,0)</f>
        <v>1</v>
      </c>
      <c r="W3" s="372">
        <f>IF($AG$8=$AM$4,3,0)</f>
        <v>0</v>
      </c>
      <c r="X3" s="372">
        <f>(MAX(U3:V3)+W3)</f>
        <v>1</v>
      </c>
      <c r="Y3" s="372" t="str">
        <f>IF(X3=0,3," ")</f>
        <v xml:space="preserve"> </v>
      </c>
      <c r="Z3" s="372">
        <f>IF(X3=1,2," ")</f>
        <v>2</v>
      </c>
      <c r="AA3" s="372" t="str">
        <f>IF(X3=3,1," ")</f>
        <v xml:space="preserve"> </v>
      </c>
      <c r="AB3" s="372" t="str">
        <f>IF(X3=4,0," ")</f>
        <v xml:space="preserve"> </v>
      </c>
      <c r="AC3" s="417">
        <f>MAX(Y3:AB3)</f>
        <v>2</v>
      </c>
      <c r="AD3" s="646" t="s">
        <v>164</v>
      </c>
      <c r="AE3" s="646" t="s">
        <v>167</v>
      </c>
      <c r="AF3" s="646" t="s">
        <v>166</v>
      </c>
      <c r="AG3" s="646" t="s">
        <v>165</v>
      </c>
      <c r="AH3" s="375"/>
      <c r="AI3" s="43"/>
      <c r="AJ3" s="644" t="s">
        <v>198</v>
      </c>
      <c r="AK3" s="43"/>
      <c r="AL3" s="256"/>
      <c r="AM3" s="522" t="s">
        <v>5</v>
      </c>
      <c r="AN3" s="522" t="s">
        <v>6</v>
      </c>
      <c r="AO3" s="29"/>
      <c r="AP3" s="29"/>
      <c r="AQ3" s="29"/>
      <c r="AR3" s="359"/>
      <c r="AS3" s="256"/>
      <c r="AT3" s="256"/>
      <c r="AU3" s="256"/>
      <c r="AV3" s="358" t="s">
        <v>153</v>
      </c>
      <c r="AW3" s="358" t="s">
        <v>158</v>
      </c>
      <c r="AX3" s="358" t="s">
        <v>159</v>
      </c>
      <c r="AY3" s="358" t="s">
        <v>160</v>
      </c>
      <c r="AZ3" s="29"/>
      <c r="BA3" s="256"/>
      <c r="BB3" s="256"/>
      <c r="BC3" s="256"/>
      <c r="BD3" s="256"/>
      <c r="BE3" s="256"/>
      <c r="BF3" s="256"/>
      <c r="BG3" s="256"/>
      <c r="BH3" s="256"/>
      <c r="BI3" s="256"/>
      <c r="BJ3" s="256"/>
      <c r="BK3" s="256"/>
      <c r="BL3" s="29"/>
      <c r="BM3" s="29"/>
      <c r="BN3" s="29"/>
      <c r="BO3" s="29"/>
      <c r="BP3" s="29"/>
      <c r="BQ3" s="29"/>
      <c r="BR3" s="29"/>
      <c r="BS3" s="29"/>
      <c r="BT3" s="29"/>
      <c r="BU3" s="29"/>
      <c r="BV3" s="29"/>
      <c r="BW3" s="29"/>
      <c r="BX3" s="29"/>
      <c r="BY3" s="29"/>
      <c r="BZ3" s="29"/>
      <c r="CA3" s="29"/>
      <c r="CB3" s="29"/>
      <c r="CC3" s="29"/>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row>
    <row r="4" spans="1:111" s="17" customFormat="1" ht="39.950000000000003" customHeight="1" x14ac:dyDescent="0.5">
      <c r="A4" s="46"/>
      <c r="B4" s="389"/>
      <c r="C4" s="794"/>
      <c r="D4" s="794"/>
      <c r="E4" s="794" t="s">
        <v>116</v>
      </c>
      <c r="F4" s="794"/>
      <c r="G4" s="794"/>
      <c r="H4" s="794"/>
      <c r="I4" s="794"/>
      <c r="J4" s="794"/>
      <c r="K4" s="794"/>
      <c r="L4" s="896"/>
      <c r="M4" s="44"/>
      <c r="N4" s="43"/>
      <c r="O4" s="43"/>
      <c r="P4" s="43"/>
      <c r="Q4" s="43"/>
      <c r="R4" s="43"/>
      <c r="S4" s="43"/>
      <c r="T4" s="411"/>
      <c r="U4" s="404"/>
      <c r="V4" s="75" t="s">
        <v>130</v>
      </c>
      <c r="W4" s="81" t="s">
        <v>157</v>
      </c>
      <c r="X4" s="84" t="s">
        <v>8</v>
      </c>
      <c r="Y4" s="84" t="s">
        <v>8</v>
      </c>
      <c r="Z4" s="84" t="s">
        <v>8</v>
      </c>
      <c r="AA4" s="87" t="s">
        <v>49</v>
      </c>
      <c r="AB4" s="87" t="s">
        <v>49</v>
      </c>
      <c r="AC4" s="430"/>
      <c r="AD4" s="897" t="s">
        <v>355</v>
      </c>
      <c r="AE4" s="897" t="s">
        <v>356</v>
      </c>
      <c r="AF4" s="897" t="s">
        <v>357</v>
      </c>
      <c r="AG4" s="897" t="s">
        <v>163</v>
      </c>
      <c r="AH4" s="569"/>
      <c r="AI4" s="46"/>
      <c r="AJ4" s="374"/>
      <c r="AK4" s="46"/>
      <c r="AL4" s="257"/>
      <c r="AM4" s="518">
        <v>1</v>
      </c>
      <c r="AN4" s="518">
        <v>2</v>
      </c>
      <c r="AO4" s="518">
        <v>3</v>
      </c>
      <c r="AP4" s="518">
        <v>4</v>
      </c>
      <c r="AQ4" s="518"/>
      <c r="AR4" s="359"/>
      <c r="AS4" s="257"/>
      <c r="AT4" s="257"/>
      <c r="AU4" s="257"/>
      <c r="AV4" s="360"/>
      <c r="AW4" s="360"/>
      <c r="AX4" s="360"/>
      <c r="AY4" s="360"/>
      <c r="AZ4" s="360"/>
      <c r="BA4" s="257"/>
      <c r="BB4" s="257"/>
      <c r="BC4" s="257"/>
      <c r="BD4" s="257"/>
      <c r="BE4" s="257"/>
      <c r="BF4" s="257"/>
      <c r="BG4" s="257"/>
      <c r="BH4" s="257"/>
      <c r="BI4" s="257"/>
      <c r="BJ4" s="257"/>
      <c r="BK4" s="29"/>
      <c r="BL4" s="509"/>
      <c r="BM4" s="509"/>
      <c r="BN4" s="509"/>
      <c r="BO4" s="29"/>
      <c r="BP4" s="579">
        <v>3</v>
      </c>
      <c r="BQ4" s="580">
        <v>2</v>
      </c>
      <c r="BR4" s="581">
        <v>1</v>
      </c>
      <c r="BS4" s="582">
        <v>0</v>
      </c>
      <c r="BT4" s="29"/>
      <c r="BU4" s="29"/>
      <c r="BV4" s="29"/>
      <c r="BW4" s="517">
        <v>0</v>
      </c>
      <c r="BX4" s="517">
        <v>1</v>
      </c>
      <c r="BY4" s="517">
        <v>2</v>
      </c>
      <c r="BZ4" s="517">
        <v>3</v>
      </c>
      <c r="CA4" s="517">
        <v>4</v>
      </c>
      <c r="CB4" s="517">
        <v>5</v>
      </c>
      <c r="CC4" s="517">
        <v>6</v>
      </c>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row>
    <row r="5" spans="1:111" s="17" customFormat="1" ht="129.94999999999999" customHeight="1" x14ac:dyDescent="0.25">
      <c r="A5" s="46"/>
      <c r="B5" s="865" t="s">
        <v>320</v>
      </c>
      <c r="C5" s="865"/>
      <c r="D5" s="865"/>
      <c r="E5" s="628" t="s">
        <v>117</v>
      </c>
      <c r="F5" s="628" t="s">
        <v>118</v>
      </c>
      <c r="G5" s="90"/>
      <c r="H5" s="415" t="s">
        <v>121</v>
      </c>
      <c r="I5" s="415" t="s">
        <v>122</v>
      </c>
      <c r="J5" s="415" t="s">
        <v>123</v>
      </c>
      <c r="K5" s="43"/>
      <c r="L5" s="416" t="s">
        <v>119</v>
      </c>
      <c r="M5" s="44"/>
      <c r="N5" s="47" t="str">
        <f>IF(OR(F5=" ",G5=" ")," ",LOOKUP(K5,$B$86:$B$92,$H$86:$H$92))</f>
        <v>I</v>
      </c>
      <c r="O5" s="47" t="s">
        <v>57</v>
      </c>
      <c r="P5" s="47" t="s">
        <v>56</v>
      </c>
      <c r="Q5" s="47" t="s">
        <v>154</v>
      </c>
      <c r="R5" s="380" t="s">
        <v>313</v>
      </c>
      <c r="S5" s="380"/>
      <c r="T5" s="414"/>
      <c r="U5" s="376" t="s">
        <v>313</v>
      </c>
      <c r="V5" s="354">
        <v>0</v>
      </c>
      <c r="W5" s="354">
        <v>1</v>
      </c>
      <c r="X5" s="354">
        <v>2</v>
      </c>
      <c r="Y5" s="354">
        <v>3</v>
      </c>
      <c r="Z5" s="354">
        <v>4</v>
      </c>
      <c r="AA5" s="354">
        <v>5</v>
      </c>
      <c r="AB5" s="354">
        <v>6</v>
      </c>
      <c r="AC5" s="593" t="s">
        <v>41</v>
      </c>
      <c r="AD5" s="897"/>
      <c r="AE5" s="897"/>
      <c r="AF5" s="897"/>
      <c r="AG5" s="897"/>
      <c r="AH5" s="899" t="s">
        <v>319</v>
      </c>
      <c r="AI5" s="46"/>
      <c r="AJ5" s="649" t="s">
        <v>145</v>
      </c>
      <c r="AK5" s="46"/>
      <c r="AL5" s="257"/>
      <c r="AM5" s="509">
        <f>IF(AD9=$AM$3,AM4," ")</f>
        <v>1</v>
      </c>
      <c r="AN5" s="509" t="str">
        <f>IF(AE9=$AM$3,AN4," ")</f>
        <v xml:space="preserve"> </v>
      </c>
      <c r="AO5" s="509" t="str">
        <f>IF(AF9=$AM$3,AO4," ")</f>
        <v xml:space="preserve"> </v>
      </c>
      <c r="AP5" s="509" t="str">
        <f>IF(AG9=$AM$3,AP4," ")</f>
        <v xml:space="preserve"> </v>
      </c>
      <c r="AQ5" s="509">
        <f>MIN(AM5:AP5)</f>
        <v>1</v>
      </c>
      <c r="AR5" s="578" t="str">
        <f>LOOKUP(AQ5,AV2:AY2,AV3:AY3)</f>
        <v>I</v>
      </c>
      <c r="AS5" s="257"/>
      <c r="AT5" s="257"/>
      <c r="AU5" s="257"/>
      <c r="AV5" s="356"/>
      <c r="AW5" s="257"/>
      <c r="AX5" s="257"/>
      <c r="AY5" s="257"/>
      <c r="AZ5" s="257"/>
      <c r="BA5" s="257"/>
      <c r="BB5" s="257"/>
      <c r="BC5" s="257"/>
      <c r="BD5" s="257"/>
      <c r="BE5" s="583">
        <v>1</v>
      </c>
      <c r="BF5" s="583">
        <v>2</v>
      </c>
      <c r="BG5" s="583">
        <v>3</v>
      </c>
      <c r="BH5" s="583">
        <v>4</v>
      </c>
      <c r="BI5" s="257"/>
      <c r="BJ5" s="257"/>
      <c r="BK5" s="29"/>
      <c r="BL5" s="380" t="s">
        <v>313</v>
      </c>
      <c r="BM5" s="373" t="s">
        <v>314</v>
      </c>
      <c r="BN5" s="508" t="s">
        <v>335</v>
      </c>
      <c r="BO5" s="257"/>
      <c r="BP5" s="510" t="s">
        <v>336</v>
      </c>
      <c r="BQ5" s="511" t="s">
        <v>337</v>
      </c>
      <c r="BR5" s="512" t="s">
        <v>338</v>
      </c>
      <c r="BS5" s="513" t="s">
        <v>339</v>
      </c>
      <c r="BT5" s="519" t="s">
        <v>340</v>
      </c>
      <c r="BU5" s="519" t="s">
        <v>341</v>
      </c>
      <c r="BV5" s="257"/>
      <c r="BW5" s="75" t="s">
        <v>130</v>
      </c>
      <c r="BX5" s="81" t="s">
        <v>157</v>
      </c>
      <c r="BY5" s="81" t="s">
        <v>157</v>
      </c>
      <c r="BZ5" s="84" t="s">
        <v>8</v>
      </c>
      <c r="CA5" s="84" t="s">
        <v>8</v>
      </c>
      <c r="CB5" s="87" t="s">
        <v>49</v>
      </c>
      <c r="CC5" s="87" t="s">
        <v>49</v>
      </c>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row>
    <row r="6" spans="1:111" ht="24.95" customHeight="1" x14ac:dyDescent="0.25">
      <c r="A6" s="41"/>
      <c r="B6" s="858" t="s">
        <v>124</v>
      </c>
      <c r="C6" s="859"/>
      <c r="D6" s="629" t="s">
        <v>267</v>
      </c>
      <c r="E6" s="48"/>
      <c r="F6" s="48"/>
      <c r="G6" s="90"/>
      <c r="H6" s="49" t="b">
        <f>IF(E6=" "," ",IF(E6=$E$86,$B$86,IF(E6=$E$87,$B$87,IF(E6=$E$88,$B$88,IF(E6=$E$89,$B$89)))))</f>
        <v>0</v>
      </c>
      <c r="I6" s="49" t="b">
        <f>IF(F6=" "," ",IF(F6=$F$86,$B$86,IF(F6=$F$87,$B$87,IF(F6=$F$88,$B$88,IF(F6=$F$89,$B$89)))))</f>
        <v>0</v>
      </c>
      <c r="J6" s="49">
        <f>IF(OR(H6=" ",I6=" ")," ",H6+I6)</f>
        <v>0</v>
      </c>
      <c r="K6" s="91"/>
      <c r="L6" s="47" t="str">
        <f>IF(OR(E6=" ",F6=" ")," ",LOOKUP(J6,$B$86:$B$92,$H$86:$H$92))</f>
        <v>I</v>
      </c>
      <c r="M6" s="90"/>
      <c r="N6" s="378">
        <f>IF($L6=N$5,0," ")</f>
        <v>0</v>
      </c>
      <c r="O6" s="378" t="str">
        <f>IF($L6=O$5,1," ")</f>
        <v xml:space="preserve"> </v>
      </c>
      <c r="P6" s="378" t="str">
        <f>IF($L6=P$5,2," ")</f>
        <v xml:space="preserve"> </v>
      </c>
      <c r="Q6" s="379" t="str">
        <f>IF($L6=Q$5,3," ")</f>
        <v xml:space="preserve"> </v>
      </c>
      <c r="R6" s="378">
        <f>MAX(N6:Q6)</f>
        <v>0</v>
      </c>
      <c r="S6" s="401"/>
      <c r="T6" s="385"/>
      <c r="U6" s="45">
        <f>R6</f>
        <v>0</v>
      </c>
      <c r="V6" s="405">
        <f t="shared" ref="V6:X9" si="0">IF($U6=V$5,V$5," ")</f>
        <v>0</v>
      </c>
      <c r="W6" s="405" t="str">
        <f t="shared" si="0"/>
        <v xml:space="preserve"> </v>
      </c>
      <c r="X6" s="405" t="str">
        <f t="shared" si="0"/>
        <v xml:space="preserve"> </v>
      </c>
      <c r="Y6" s="405" t="str">
        <f>IF($U6=Y$5,Y$5+$AC$3," ")</f>
        <v xml:space="preserve"> </v>
      </c>
      <c r="Z6" s="405" t="str">
        <f t="shared" ref="Z6:AB9" si="1">IF($U6=Z$5,0," ")</f>
        <v xml:space="preserve"> </v>
      </c>
      <c r="AA6" s="405" t="str">
        <f t="shared" si="1"/>
        <v xml:space="preserve"> </v>
      </c>
      <c r="AB6" s="405" t="str">
        <f t="shared" si="1"/>
        <v xml:space="preserve"> </v>
      </c>
      <c r="AC6" s="459">
        <f>MAX(V6:AB6)</f>
        <v>0</v>
      </c>
      <c r="AD6" s="897"/>
      <c r="AE6" s="897"/>
      <c r="AF6" s="897"/>
      <c r="AG6" s="897"/>
      <c r="AH6" s="900"/>
      <c r="AI6" s="446"/>
      <c r="AJ6" s="650" t="str">
        <f t="shared" ref="AJ6:AJ7" si="2">LOOKUP(AC6,$V$5:$AB$5,$V$4:$AB$4)</f>
        <v>Insignificant</v>
      </c>
      <c r="AK6" s="41"/>
      <c r="AL6" s="257"/>
      <c r="AM6" s="509">
        <f>$AQ$5</f>
        <v>1</v>
      </c>
      <c r="AN6" s="257"/>
      <c r="AO6" s="257"/>
      <c r="AP6" s="257"/>
      <c r="AQ6" s="257"/>
      <c r="AR6" s="257"/>
      <c r="AS6" s="29"/>
      <c r="AT6" s="29"/>
      <c r="AU6" s="29"/>
      <c r="AV6" s="358"/>
      <c r="AW6" s="257"/>
      <c r="AX6" s="257"/>
      <c r="AY6" s="257"/>
      <c r="AZ6" s="257"/>
      <c r="BA6" s="257"/>
      <c r="BB6" s="257"/>
      <c r="BC6" s="257"/>
      <c r="BD6" s="29"/>
      <c r="BE6" s="583">
        <v>3</v>
      </c>
      <c r="BF6" s="583">
        <v>2</v>
      </c>
      <c r="BG6" s="583">
        <v>1</v>
      </c>
      <c r="BH6" s="583">
        <v>0</v>
      </c>
      <c r="BI6" s="29"/>
      <c r="BJ6" s="29"/>
      <c r="BK6" s="509"/>
      <c r="BL6" s="509">
        <f>R6</f>
        <v>0</v>
      </c>
      <c r="BM6" s="509">
        <f>LOOKUP(AM6,BE$5:BH$5,BE$6:BH$6)</f>
        <v>3</v>
      </c>
      <c r="BN6" s="509">
        <f>BL6+BM6</f>
        <v>3</v>
      </c>
      <c r="BO6" s="29"/>
      <c r="BP6" s="518" t="str">
        <f>IF($BL6=BP$4,BP$4," ")</f>
        <v xml:space="preserve"> </v>
      </c>
      <c r="BQ6" s="518" t="str">
        <f t="shared" ref="BQ6:BS9" si="3">IF($BL6=BQ$4,BQ$4," ")</f>
        <v xml:space="preserve"> </v>
      </c>
      <c r="BR6" s="518" t="str">
        <f t="shared" si="3"/>
        <v xml:space="preserve"> </v>
      </c>
      <c r="BS6" s="518">
        <f t="shared" si="3"/>
        <v>0</v>
      </c>
      <c r="BT6" s="520">
        <f>MAX(BP6:BS6)</f>
        <v>0</v>
      </c>
      <c r="BU6" s="520">
        <f>IF(BT6&lt;3,BT6,BN6)</f>
        <v>0</v>
      </c>
      <c r="BV6" s="29"/>
      <c r="BW6" s="518">
        <f t="shared" ref="BW6:CC8" si="4">IF($BU6=BW$11,BW$11," ")</f>
        <v>0</v>
      </c>
      <c r="BX6" s="518" t="str">
        <f t="shared" si="4"/>
        <v xml:space="preserve"> </v>
      </c>
      <c r="BY6" s="518" t="str">
        <f t="shared" si="4"/>
        <v xml:space="preserve"> </v>
      </c>
      <c r="BZ6" s="518" t="str">
        <f t="shared" si="4"/>
        <v xml:space="preserve"> </v>
      </c>
      <c r="CA6" s="518" t="str">
        <f t="shared" si="4"/>
        <v xml:space="preserve"> </v>
      </c>
      <c r="CB6" s="518" t="str">
        <f t="shared" si="4"/>
        <v xml:space="preserve"> </v>
      </c>
      <c r="CC6" s="518" t="str">
        <f t="shared" si="4"/>
        <v xml:space="preserve"> </v>
      </c>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row>
    <row r="7" spans="1:111" ht="24.95" customHeight="1" x14ac:dyDescent="0.5">
      <c r="A7" s="41"/>
      <c r="B7" s="858"/>
      <c r="C7" s="859"/>
      <c r="D7" s="630" t="s">
        <v>128</v>
      </c>
      <c r="E7" s="48"/>
      <c r="F7" s="48"/>
      <c r="G7" s="90"/>
      <c r="H7" s="49" t="b">
        <f>IF(E7=" "," ",IF(E7=$E$86,$B$86,IF(E7=$E$87,$B$87,IF(E7=$E$88,$B$88,IF(E7=$E$89,$B$89)))))</f>
        <v>0</v>
      </c>
      <c r="I7" s="49" t="b">
        <f>IF(F7=" "," ",IF(F7=$F$86,$B$86,IF(F7=$F$87,$B$87,IF(F7=$F$88,$B$88,IF(F7=$F$89,$B$89)))))</f>
        <v>0</v>
      </c>
      <c r="J7" s="49">
        <f>IF(OR(H7=" ",I7=" ")," ",H7+I7)</f>
        <v>0</v>
      </c>
      <c r="K7" s="91"/>
      <c r="L7" s="47" t="str">
        <f>IF(OR(E7=" ",F7=" ")," ",LOOKUP(J7,$B$86:$B$92,$H$86:$H$92))</f>
        <v>I</v>
      </c>
      <c r="M7" s="90"/>
      <c r="N7" s="378">
        <f>IF($L7=N$5,0," ")</f>
        <v>0</v>
      </c>
      <c r="O7" s="378" t="str">
        <f>IF($L7=O$5,1," ")</f>
        <v xml:space="preserve"> </v>
      </c>
      <c r="P7" s="378" t="str">
        <f>IF($L7=P$5,2," ")</f>
        <v xml:space="preserve"> </v>
      </c>
      <c r="Q7" s="379" t="str">
        <f>IF($L7=Q$5,3," ")</f>
        <v xml:space="preserve"> </v>
      </c>
      <c r="R7" s="378">
        <f t="shared" ref="R7:R8" si="5">MAX(N7:Q7)</f>
        <v>0</v>
      </c>
      <c r="S7" s="378"/>
      <c r="T7" s="410"/>
      <c r="U7" s="45">
        <f>R7</f>
        <v>0</v>
      </c>
      <c r="V7" s="405">
        <f t="shared" si="0"/>
        <v>0</v>
      </c>
      <c r="W7" s="405" t="str">
        <f t="shared" si="0"/>
        <v xml:space="preserve"> </v>
      </c>
      <c r="X7" s="405" t="str">
        <f t="shared" si="0"/>
        <v xml:space="preserve"> </v>
      </c>
      <c r="Y7" s="405" t="str">
        <f>IF($U7=Y$5,Y$5+$AC$3," ")</f>
        <v xml:space="preserve"> </v>
      </c>
      <c r="Z7" s="405" t="str">
        <f t="shared" si="1"/>
        <v xml:space="preserve"> </v>
      </c>
      <c r="AA7" s="405" t="str">
        <f t="shared" si="1"/>
        <v xml:space="preserve"> </v>
      </c>
      <c r="AB7" s="405" t="str">
        <f t="shared" si="1"/>
        <v xml:space="preserve"> </v>
      </c>
      <c r="AC7" s="459">
        <f t="shared" ref="AC7:AC9" si="6">MAX(V7:AB7)</f>
        <v>0</v>
      </c>
      <c r="AD7" s="897"/>
      <c r="AE7" s="897"/>
      <c r="AF7" s="897"/>
      <c r="AG7" s="897"/>
      <c r="AH7" s="901"/>
      <c r="AI7" s="446"/>
      <c r="AJ7" s="650" t="str">
        <f t="shared" si="2"/>
        <v>Insignificant</v>
      </c>
      <c r="AK7" s="41"/>
      <c r="AL7" s="257"/>
      <c r="AM7" s="509">
        <f>$AQ$5</f>
        <v>1</v>
      </c>
      <c r="AN7" s="257"/>
      <c r="AO7" s="257"/>
      <c r="AP7" s="257"/>
      <c r="AQ7" s="257"/>
      <c r="AR7" s="257"/>
      <c r="AS7" s="359"/>
      <c r="AT7" s="359"/>
      <c r="AU7" s="359"/>
      <c r="AV7" s="360"/>
      <c r="AW7" s="257"/>
      <c r="AX7" s="257"/>
      <c r="AY7" s="257"/>
      <c r="AZ7" s="257"/>
      <c r="BA7" s="257"/>
      <c r="BB7" s="257"/>
      <c r="BC7" s="257"/>
      <c r="BD7" s="29"/>
      <c r="BE7" s="584"/>
      <c r="BF7" s="584"/>
      <c r="BG7" s="584"/>
      <c r="BH7" s="584"/>
      <c r="BI7" s="29"/>
      <c r="BJ7" s="29"/>
      <c r="BK7" s="509"/>
      <c r="BL7" s="509">
        <f t="shared" ref="BL7:BL8" si="7">R7</f>
        <v>0</v>
      </c>
      <c r="BM7" s="509">
        <f t="shared" ref="BM7:BM9" si="8">LOOKUP(AM7,BE$5:BH$5,BE$6:BH$6)</f>
        <v>3</v>
      </c>
      <c r="BN7" s="509">
        <f t="shared" ref="BN7:BN8" si="9">BL7+BM7</f>
        <v>3</v>
      </c>
      <c r="BO7" s="29"/>
      <c r="BP7" s="518" t="str">
        <f t="shared" ref="BP7:BP9" si="10">IF($BL7=BP$4,BP$4," ")</f>
        <v xml:space="preserve"> </v>
      </c>
      <c r="BQ7" s="518" t="str">
        <f t="shared" si="3"/>
        <v xml:space="preserve"> </v>
      </c>
      <c r="BR7" s="518" t="str">
        <f t="shared" si="3"/>
        <v xml:space="preserve"> </v>
      </c>
      <c r="BS7" s="518">
        <f t="shared" si="3"/>
        <v>0</v>
      </c>
      <c r="BT7" s="520">
        <f t="shared" ref="BT7:BT8" si="11">MAX(BP7:BS7)</f>
        <v>0</v>
      </c>
      <c r="BU7" s="520">
        <f t="shared" ref="BU7:BU8" si="12">IF(BT7&lt;3,BT7,BN7)</f>
        <v>0</v>
      </c>
      <c r="BV7" s="29"/>
      <c r="BW7" s="518">
        <f t="shared" si="4"/>
        <v>0</v>
      </c>
      <c r="BX7" s="518" t="str">
        <f t="shared" si="4"/>
        <v xml:space="preserve"> </v>
      </c>
      <c r="BY7" s="518" t="str">
        <f t="shared" si="4"/>
        <v xml:space="preserve"> </v>
      </c>
      <c r="BZ7" s="518" t="str">
        <f t="shared" si="4"/>
        <v xml:space="preserve"> </v>
      </c>
      <c r="CA7" s="518" t="str">
        <f t="shared" si="4"/>
        <v xml:space="preserve"> </v>
      </c>
      <c r="CB7" s="518" t="str">
        <f t="shared" si="4"/>
        <v xml:space="preserve"> </v>
      </c>
      <c r="CC7" s="518" t="str">
        <f t="shared" si="4"/>
        <v xml:space="preserve"> </v>
      </c>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row>
    <row r="8" spans="1:111" ht="24.95" customHeight="1" thickBot="1" x14ac:dyDescent="0.55000000000000004">
      <c r="A8" s="41"/>
      <c r="B8" s="858"/>
      <c r="C8" s="859"/>
      <c r="D8" s="630" t="s">
        <v>131</v>
      </c>
      <c r="E8" s="48"/>
      <c r="F8" s="48"/>
      <c r="G8" s="90"/>
      <c r="H8" s="49" t="b">
        <f>IF(E8=" "," ",IF(E8=$E$86,$B$86,IF(E8=$E$87,$B$87,IF(E8=$E$88,$B$88,IF(E8=$E$89,$B$89)))))</f>
        <v>0</v>
      </c>
      <c r="I8" s="49" t="b">
        <f>IF(F8=" "," ",IF(F8=$F$86,$B$86,IF(F8=$F$87,$B$87,IF(F8=$F$88,$B$88,IF(F8=$F$89,$B$89)))))</f>
        <v>0</v>
      </c>
      <c r="J8" s="49">
        <f>IF(OR(H8=" ",I8=" ")," ",H8+I8)</f>
        <v>0</v>
      </c>
      <c r="K8" s="91"/>
      <c r="L8" s="47" t="str">
        <f>IF(OR(E8=" ",F8=" ")," ",LOOKUP(J8,$B$86:$B$92,$H$86:$H$92))</f>
        <v>I</v>
      </c>
      <c r="M8" s="90"/>
      <c r="N8" s="378">
        <f>IF($L8=N$5,0," ")</f>
        <v>0</v>
      </c>
      <c r="O8" s="378" t="str">
        <f>IF($L8=O$5,1," ")</f>
        <v xml:space="preserve"> </v>
      </c>
      <c r="P8" s="378" t="str">
        <f>IF($L8=P$5,2," ")</f>
        <v xml:space="preserve"> </v>
      </c>
      <c r="Q8" s="379" t="str">
        <f>IF($L8=Q$5,3," ")</f>
        <v xml:space="preserve"> </v>
      </c>
      <c r="R8" s="378">
        <f t="shared" si="5"/>
        <v>0</v>
      </c>
      <c r="S8" s="383"/>
      <c r="T8" s="460"/>
      <c r="U8" s="45">
        <f>R8</f>
        <v>0</v>
      </c>
      <c r="V8" s="405">
        <f t="shared" si="0"/>
        <v>0</v>
      </c>
      <c r="W8" s="405" t="str">
        <f t="shared" si="0"/>
        <v xml:space="preserve"> </v>
      </c>
      <c r="X8" s="405" t="str">
        <f t="shared" si="0"/>
        <v xml:space="preserve"> </v>
      </c>
      <c r="Y8" s="405" t="str">
        <f>IF($U8=Y$5,Y$5+$AC$3," ")</f>
        <v xml:space="preserve"> </v>
      </c>
      <c r="Z8" s="405" t="str">
        <f t="shared" si="1"/>
        <v xml:space="preserve"> </v>
      </c>
      <c r="AA8" s="405" t="str">
        <f t="shared" si="1"/>
        <v xml:space="preserve"> </v>
      </c>
      <c r="AB8" s="405" t="str">
        <f t="shared" si="1"/>
        <v xml:space="preserve"> </v>
      </c>
      <c r="AC8" s="459">
        <f t="shared" si="6"/>
        <v>0</v>
      </c>
      <c r="AD8" s="898"/>
      <c r="AE8" s="898"/>
      <c r="AF8" s="898"/>
      <c r="AG8" s="898"/>
      <c r="AH8" s="904" t="str">
        <f>AR5</f>
        <v>I</v>
      </c>
      <c r="AI8" s="446"/>
      <c r="AJ8" s="650" t="str">
        <f>LOOKUP(AC8,$V$5:$AB$5,$V$4:$AB$4)</f>
        <v>Insignificant</v>
      </c>
      <c r="AK8" s="41"/>
      <c r="AL8" s="257"/>
      <c r="AM8" s="509">
        <f>$AQ$5</f>
        <v>1</v>
      </c>
      <c r="AN8" s="257"/>
      <c r="AO8" s="257"/>
      <c r="AP8" s="257"/>
      <c r="AQ8" s="257"/>
      <c r="AR8" s="257"/>
      <c r="AS8" s="359"/>
      <c r="AT8" s="359"/>
      <c r="AU8" s="359"/>
      <c r="AV8" s="360"/>
      <c r="AW8" s="360"/>
      <c r="AX8" s="360"/>
      <c r="AY8" s="360"/>
      <c r="AZ8" s="360"/>
      <c r="BA8" s="257"/>
      <c r="BB8" s="257"/>
      <c r="BC8" s="257"/>
      <c r="BD8" s="358" t="s">
        <v>153</v>
      </c>
      <c r="BE8" s="358" t="s">
        <v>158</v>
      </c>
      <c r="BF8" s="358" t="s">
        <v>159</v>
      </c>
      <c r="BG8" s="358" t="s">
        <v>160</v>
      </c>
      <c r="BH8" s="815" t="s">
        <v>314</v>
      </c>
      <c r="BI8" s="29"/>
      <c r="BJ8" s="29"/>
      <c r="BK8" s="509"/>
      <c r="BL8" s="509">
        <f t="shared" si="7"/>
        <v>0</v>
      </c>
      <c r="BM8" s="509">
        <f t="shared" si="8"/>
        <v>3</v>
      </c>
      <c r="BN8" s="509">
        <f t="shared" si="9"/>
        <v>3</v>
      </c>
      <c r="BO8" s="29"/>
      <c r="BP8" s="518" t="str">
        <f t="shared" si="10"/>
        <v xml:space="preserve"> </v>
      </c>
      <c r="BQ8" s="518" t="str">
        <f t="shared" si="3"/>
        <v xml:space="preserve"> </v>
      </c>
      <c r="BR8" s="518" t="str">
        <f t="shared" si="3"/>
        <v xml:space="preserve"> </v>
      </c>
      <c r="BS8" s="518">
        <f t="shared" si="3"/>
        <v>0</v>
      </c>
      <c r="BT8" s="520">
        <f t="shared" si="11"/>
        <v>0</v>
      </c>
      <c r="BU8" s="520">
        <f t="shared" si="12"/>
        <v>0</v>
      </c>
      <c r="BV8" s="29"/>
      <c r="BW8" s="518">
        <f t="shared" si="4"/>
        <v>0</v>
      </c>
      <c r="BX8" s="518" t="str">
        <f t="shared" si="4"/>
        <v xml:space="preserve"> </v>
      </c>
      <c r="BY8" s="518" t="str">
        <f t="shared" si="4"/>
        <v xml:space="preserve"> </v>
      </c>
      <c r="BZ8" s="518" t="str">
        <f t="shared" si="4"/>
        <v xml:space="preserve"> </v>
      </c>
      <c r="CA8" s="518" t="str">
        <f t="shared" si="4"/>
        <v xml:space="preserve"> </v>
      </c>
      <c r="CB8" s="518" t="str">
        <f t="shared" si="4"/>
        <v xml:space="preserve"> </v>
      </c>
      <c r="CC8" s="518" t="str">
        <f t="shared" si="4"/>
        <v xml:space="preserve"> </v>
      </c>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row>
    <row r="9" spans="1:111" ht="24.95" customHeight="1" thickBot="1" x14ac:dyDescent="0.55000000000000004">
      <c r="A9" s="41"/>
      <c r="B9" s="860"/>
      <c r="C9" s="861"/>
      <c r="D9" s="654" t="s">
        <v>312</v>
      </c>
      <c r="E9" s="655"/>
      <c r="F9" s="655"/>
      <c r="G9" s="462"/>
      <c r="H9" s="463"/>
      <c r="I9" s="463"/>
      <c r="J9" s="463">
        <f>MAX(J6:J8)</f>
        <v>0</v>
      </c>
      <c r="K9" s="464"/>
      <c r="L9" s="465" t="str">
        <f>IF(OR(E9=" ",F9=" ")," ",LOOKUP(J9,$B$86:$B$92,$H$86:$H$92))</f>
        <v>I</v>
      </c>
      <c r="M9" s="462"/>
      <c r="N9" s="464"/>
      <c r="O9" s="464"/>
      <c r="P9" s="464"/>
      <c r="Q9" s="464"/>
      <c r="R9" s="466">
        <f>MAX(R6:R8)</f>
        <v>0</v>
      </c>
      <c r="S9" s="467" t="str">
        <f>LOOKUP(J9,$B$86:$B$92,$D$86:$D$92)</f>
        <v>Insignificant</v>
      </c>
      <c r="T9" s="468"/>
      <c r="U9" s="469">
        <f>R9</f>
        <v>0</v>
      </c>
      <c r="V9" s="470">
        <f t="shared" si="0"/>
        <v>0</v>
      </c>
      <c r="W9" s="470" t="str">
        <f t="shared" si="0"/>
        <v xml:space="preserve"> </v>
      </c>
      <c r="X9" s="470" t="str">
        <f t="shared" si="0"/>
        <v xml:space="preserve"> </v>
      </c>
      <c r="Y9" s="470" t="str">
        <f>IF($U9=Y$5,Y$5+$AC$3," ")</f>
        <v xml:space="preserve"> </v>
      </c>
      <c r="Z9" s="470" t="str">
        <f t="shared" si="1"/>
        <v xml:space="preserve"> </v>
      </c>
      <c r="AA9" s="470" t="str">
        <f t="shared" si="1"/>
        <v xml:space="preserve"> </v>
      </c>
      <c r="AB9" s="470" t="str">
        <f t="shared" si="1"/>
        <v xml:space="preserve"> </v>
      </c>
      <c r="AC9" s="471">
        <f t="shared" si="6"/>
        <v>0</v>
      </c>
      <c r="AD9" s="647" t="s">
        <v>5</v>
      </c>
      <c r="AE9" s="648" t="s">
        <v>6</v>
      </c>
      <c r="AF9" s="648" t="s">
        <v>6</v>
      </c>
      <c r="AG9" s="648" t="s">
        <v>6</v>
      </c>
      <c r="AH9" s="905"/>
      <c r="AI9" s="475"/>
      <c r="AJ9" s="650" t="str">
        <f>LOOKUP(AC9,$V$5:$AB$5,$V$4:$AB$4)</f>
        <v>Insignificant</v>
      </c>
      <c r="AK9" s="41"/>
      <c r="AL9" s="257"/>
      <c r="AM9" s="509">
        <f>$AQ$5</f>
        <v>1</v>
      </c>
      <c r="AN9" s="257"/>
      <c r="AO9" s="257"/>
      <c r="AP9" s="257"/>
      <c r="AQ9" s="257"/>
      <c r="AR9" s="257"/>
      <c r="AS9" s="359"/>
      <c r="AT9" s="359"/>
      <c r="AU9" s="359"/>
      <c r="AV9" s="361" t="s">
        <v>343</v>
      </c>
      <c r="AW9" s="362" t="s">
        <v>302</v>
      </c>
      <c r="AX9" s="362" t="s">
        <v>303</v>
      </c>
      <c r="AY9" s="362" t="s">
        <v>304</v>
      </c>
      <c r="AZ9" s="29"/>
      <c r="BA9" s="257"/>
      <c r="BB9" s="257"/>
      <c r="BC9" s="257"/>
      <c r="BD9" s="360">
        <v>3</v>
      </c>
      <c r="BE9" s="360">
        <v>2</v>
      </c>
      <c r="BF9" s="360">
        <v>1</v>
      </c>
      <c r="BG9" s="360">
        <v>0</v>
      </c>
      <c r="BH9" s="815"/>
      <c r="BI9" s="29"/>
      <c r="BJ9" s="29"/>
      <c r="BK9" s="509"/>
      <c r="BL9" s="509">
        <f>R9</f>
        <v>0</v>
      </c>
      <c r="BM9" s="509">
        <f t="shared" si="8"/>
        <v>3</v>
      </c>
      <c r="BN9" s="509">
        <f>U9</f>
        <v>0</v>
      </c>
      <c r="BO9" s="29"/>
      <c r="BP9" s="518" t="str">
        <f t="shared" si="10"/>
        <v xml:space="preserve"> </v>
      </c>
      <c r="BQ9" s="518" t="str">
        <f t="shared" si="3"/>
        <v xml:space="preserve"> </v>
      </c>
      <c r="BR9" s="518" t="str">
        <f t="shared" si="3"/>
        <v xml:space="preserve"> </v>
      </c>
      <c r="BS9" s="518">
        <f t="shared" si="3"/>
        <v>0</v>
      </c>
      <c r="BT9" s="29"/>
      <c r="BU9" s="527">
        <f>MAX(BU6:BU8)</f>
        <v>0</v>
      </c>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row>
    <row r="10" spans="1:111" s="28" customFormat="1" ht="10.15" customHeight="1" thickTop="1" x14ac:dyDescent="0.25">
      <c r="A10" s="41"/>
      <c r="B10" s="843" t="s">
        <v>321</v>
      </c>
      <c r="C10" s="843"/>
      <c r="D10" s="844"/>
      <c r="E10" s="848" t="s">
        <v>117</v>
      </c>
      <c r="F10" s="848" t="s">
        <v>118</v>
      </c>
      <c r="G10" s="44"/>
      <c r="H10" s="424"/>
      <c r="I10" s="424"/>
      <c r="J10" s="424"/>
      <c r="K10" s="43"/>
      <c r="L10" s="424"/>
      <c r="M10" s="43"/>
      <c r="N10" s="424"/>
      <c r="O10" s="424"/>
      <c r="P10" s="424"/>
      <c r="Q10" s="424"/>
      <c r="R10" s="424"/>
      <c r="S10" s="424"/>
      <c r="T10" s="424"/>
      <c r="U10" s="424"/>
      <c r="V10" s="424"/>
      <c r="W10" s="424"/>
      <c r="X10" s="424"/>
      <c r="Y10" s="424"/>
      <c r="Z10" s="424"/>
      <c r="AA10" s="424"/>
      <c r="AB10" s="424"/>
      <c r="AC10" s="424"/>
      <c r="AD10" s="585"/>
      <c r="AE10" s="585"/>
      <c r="AF10" s="585"/>
      <c r="AG10" s="585"/>
      <c r="AH10" s="813" t="s">
        <v>325</v>
      </c>
      <c r="AI10" s="41"/>
      <c r="AJ10" s="662"/>
      <c r="AK10" s="41"/>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row>
    <row r="11" spans="1:111" s="28" customFormat="1" ht="10.15" customHeight="1" x14ac:dyDescent="0.25">
      <c r="A11" s="41"/>
      <c r="B11" s="843"/>
      <c r="C11" s="843"/>
      <c r="D11" s="844"/>
      <c r="E11" s="848"/>
      <c r="F11" s="848"/>
      <c r="G11" s="44"/>
      <c r="H11" s="421"/>
      <c r="I11" s="421"/>
      <c r="J11" s="421"/>
      <c r="K11" s="43"/>
      <c r="L11" s="875" t="s">
        <v>119</v>
      </c>
      <c r="M11" s="43"/>
      <c r="N11" s="424"/>
      <c r="O11" s="424"/>
      <c r="P11" s="424"/>
      <c r="Q11" s="424"/>
      <c r="R11" s="424"/>
      <c r="S11" s="424"/>
      <c r="T11" s="424"/>
      <c r="U11" s="424"/>
      <c r="V11" s="424"/>
      <c r="W11" s="424"/>
      <c r="X11" s="424"/>
      <c r="Y11" s="424"/>
      <c r="Z11" s="424"/>
      <c r="AA11" s="424"/>
      <c r="AB11" s="424"/>
      <c r="AC11" s="424"/>
      <c r="AD11" s="591"/>
      <c r="AE11" s="585"/>
      <c r="AF11" s="585"/>
      <c r="AG11" s="585"/>
      <c r="AH11" s="895"/>
      <c r="AI11" s="41"/>
      <c r="AJ11" s="843" t="s">
        <v>145</v>
      </c>
      <c r="AK11" s="41"/>
      <c r="AL11" s="29"/>
      <c r="AM11" s="29"/>
      <c r="AN11" s="29"/>
      <c r="AO11" s="29"/>
      <c r="AP11" s="29"/>
      <c r="AQ11" s="29"/>
      <c r="AR11" s="29"/>
      <c r="AS11" s="522"/>
      <c r="AT11" s="522"/>
      <c r="AU11" s="29"/>
      <c r="AV11" s="29"/>
      <c r="AW11" s="29"/>
      <c r="AX11" s="29"/>
      <c r="AY11" s="29"/>
      <c r="AZ11" s="29"/>
      <c r="BA11" s="29"/>
      <c r="BB11" s="29"/>
      <c r="BC11" s="29"/>
      <c r="BD11" s="29"/>
      <c r="BE11" s="29"/>
      <c r="BF11" s="29"/>
      <c r="BG11" s="29"/>
      <c r="BH11" s="29"/>
      <c r="BI11" s="29"/>
      <c r="BJ11" s="29"/>
      <c r="BK11" s="29"/>
      <c r="BL11" s="29"/>
      <c r="BM11" s="29"/>
      <c r="BN11" s="29"/>
      <c r="BO11" s="29"/>
      <c r="BP11" s="514">
        <v>3</v>
      </c>
      <c r="BQ11" s="515">
        <v>2</v>
      </c>
      <c r="BR11" s="516">
        <v>1</v>
      </c>
      <c r="BS11" s="517">
        <v>0</v>
      </c>
      <c r="BT11" s="29"/>
      <c r="BU11" s="29"/>
      <c r="BV11" s="29"/>
      <c r="BW11" s="517">
        <v>0</v>
      </c>
      <c r="BX11" s="517">
        <v>1</v>
      </c>
      <c r="BY11" s="517">
        <v>2</v>
      </c>
      <c r="BZ11" s="517">
        <v>3</v>
      </c>
      <c r="CA11" s="517">
        <v>4</v>
      </c>
      <c r="CB11" s="517">
        <v>5</v>
      </c>
      <c r="CC11" s="517">
        <v>6</v>
      </c>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row>
    <row r="12" spans="1:111" s="17" customFormat="1" ht="135" customHeight="1" x14ac:dyDescent="0.25">
      <c r="A12" s="46"/>
      <c r="B12" s="845"/>
      <c r="C12" s="845"/>
      <c r="D12" s="846"/>
      <c r="E12" s="849"/>
      <c r="F12" s="849"/>
      <c r="G12" s="44"/>
      <c r="H12" s="418" t="s">
        <v>121</v>
      </c>
      <c r="I12" s="418" t="s">
        <v>122</v>
      </c>
      <c r="J12" s="418" t="s">
        <v>123</v>
      </c>
      <c r="K12" s="43"/>
      <c r="L12" s="876"/>
      <c r="M12" s="44"/>
      <c r="N12" s="423" t="str">
        <f>IF(OR(F10=" ",G12=" ")," ",LOOKUP(K12,$B$86:$B$92,$H$86:$H$92))</f>
        <v>I</v>
      </c>
      <c r="O12" s="423" t="s">
        <v>57</v>
      </c>
      <c r="P12" s="423" t="s">
        <v>56</v>
      </c>
      <c r="Q12" s="423" t="s">
        <v>154</v>
      </c>
      <c r="R12" s="380" t="s">
        <v>313</v>
      </c>
      <c r="S12" s="380"/>
      <c r="T12" s="420"/>
      <c r="U12" s="380" t="s">
        <v>313</v>
      </c>
      <c r="V12" s="424"/>
      <c r="W12" s="424"/>
      <c r="X12" s="373" t="s">
        <v>181</v>
      </c>
      <c r="Y12" s="80" t="s">
        <v>153</v>
      </c>
      <c r="Z12" s="80" t="s">
        <v>158</v>
      </c>
      <c r="AA12" s="80" t="s">
        <v>159</v>
      </c>
      <c r="AB12" s="80" t="s">
        <v>160</v>
      </c>
      <c r="AC12" s="590" t="s">
        <v>334</v>
      </c>
      <c r="AD12" s="592"/>
      <c r="AE12" s="586"/>
      <c r="AF12" s="586"/>
      <c r="AG12" s="586"/>
      <c r="AH12" s="895"/>
      <c r="AI12" s="46"/>
      <c r="AJ12" s="845"/>
      <c r="AK12" s="46"/>
      <c r="AL12" s="257"/>
      <c r="AM12" s="257"/>
      <c r="AN12" s="257"/>
      <c r="AO12" s="257"/>
      <c r="AP12" s="257"/>
      <c r="AQ12" s="363"/>
      <c r="AR12" s="363"/>
      <c r="AS12" s="363"/>
      <c r="AT12" s="363"/>
      <c r="AU12" s="363"/>
      <c r="AV12" s="363"/>
      <c r="AW12" s="363"/>
      <c r="AX12" s="363"/>
      <c r="AY12" s="363"/>
      <c r="AZ12" s="363"/>
      <c r="BA12" s="363"/>
      <c r="BB12" s="363"/>
      <c r="BC12" s="363"/>
      <c r="BD12" s="363"/>
      <c r="BE12" s="257"/>
      <c r="BF12" s="257"/>
      <c r="BG12" s="257"/>
      <c r="BH12" s="257"/>
      <c r="BI12" s="257"/>
      <c r="BJ12" s="257"/>
      <c r="BK12" s="508"/>
      <c r="BL12" s="380" t="s">
        <v>313</v>
      </c>
      <c r="BM12" s="373" t="s">
        <v>181</v>
      </c>
      <c r="BN12" s="508" t="s">
        <v>335</v>
      </c>
      <c r="BO12" s="257"/>
      <c r="BP12" s="510" t="s">
        <v>336</v>
      </c>
      <c r="BQ12" s="511" t="s">
        <v>337</v>
      </c>
      <c r="BR12" s="512" t="s">
        <v>338</v>
      </c>
      <c r="BS12" s="513" t="s">
        <v>339</v>
      </c>
      <c r="BT12" s="519" t="s">
        <v>340</v>
      </c>
      <c r="BU12" s="519" t="s">
        <v>341</v>
      </c>
      <c r="BV12" s="257"/>
      <c r="BW12" s="75" t="s">
        <v>130</v>
      </c>
      <c r="BX12" s="81" t="s">
        <v>157</v>
      </c>
      <c r="BY12" s="81" t="s">
        <v>157</v>
      </c>
      <c r="BZ12" s="84" t="s">
        <v>8</v>
      </c>
      <c r="CA12" s="84" t="s">
        <v>8</v>
      </c>
      <c r="CB12" s="87" t="s">
        <v>49</v>
      </c>
      <c r="CC12" s="87" t="s">
        <v>49</v>
      </c>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row>
    <row r="13" spans="1:111" ht="24.95" customHeight="1" x14ac:dyDescent="0.25">
      <c r="A13" s="41"/>
      <c r="B13" s="863" t="s">
        <v>133</v>
      </c>
      <c r="C13" s="840" t="s">
        <v>365</v>
      </c>
      <c r="D13" s="841"/>
      <c r="E13" s="48"/>
      <c r="F13" s="48"/>
      <c r="G13" s="44"/>
      <c r="H13" s="49" t="b">
        <f t="shared" ref="H13:H20" si="13">IF(E13=" "," ",IF(E13=$E$86,$B$86,IF(E13=$E$87,$B$87,IF(E13=$E$88,$B$88,IF(E13=$E$89,$B$89)))))</f>
        <v>0</v>
      </c>
      <c r="I13" s="49" t="b">
        <f t="shared" ref="I13:I20" si="14">IF(F13=" "," ",IF(F13=$F$86,$B$86,IF(F13=$F$87,$B$87,IF(F13=$F$88,$B$88,IF(F13=$F$89,$B$89)))))</f>
        <v>0</v>
      </c>
      <c r="J13" s="49">
        <f t="shared" ref="J13:J20" si="15">IF(OR(H13=" ",I13=" ")," ",H13+I13)</f>
        <v>0</v>
      </c>
      <c r="K13" s="43"/>
      <c r="L13" s="47" t="str">
        <f t="shared" ref="L13:L20" si="16">IF(OR(E13=" ",F13=" ")," ",LOOKUP(J13,$B$86:$B$92,$H$86:$H$92))</f>
        <v>I</v>
      </c>
      <c r="M13" s="44"/>
      <c r="N13" s="378">
        <f t="shared" ref="N13:N21" si="17">IF($L13=N$5,0," ")</f>
        <v>0</v>
      </c>
      <c r="O13" s="378" t="str">
        <f t="shared" ref="O13:O21" si="18">IF($L13=O$5,1," ")</f>
        <v xml:space="preserve"> </v>
      </c>
      <c r="P13" s="378" t="str">
        <f t="shared" ref="P13:P21" si="19">IF($L13=P$5,2," ")</f>
        <v xml:space="preserve"> </v>
      </c>
      <c r="Q13" s="379" t="str">
        <f t="shared" ref="Q13:Q21" si="20">IF($L13=Q$5,3," ")</f>
        <v xml:space="preserve"> </v>
      </c>
      <c r="R13" s="378">
        <f t="shared" ref="R13:R25" si="21">MAX(N13:Q13)</f>
        <v>0</v>
      </c>
      <c r="S13" s="383"/>
      <c r="T13" s="43"/>
      <c r="U13" s="45">
        <f t="shared" ref="U13:U21" si="22">R13</f>
        <v>0</v>
      </c>
      <c r="V13" s="386"/>
      <c r="W13" s="387"/>
      <c r="X13" s="377">
        <f>MAX(Y13:AB13)</f>
        <v>0</v>
      </c>
      <c r="Y13" s="388" t="str">
        <f t="shared" ref="Y13:Y19" si="23">IF($AH13=Y$2,3," ")</f>
        <v xml:space="preserve"> </v>
      </c>
      <c r="Z13" s="388" t="str">
        <f t="shared" ref="Z13:Z19" si="24">IF($AH13=Z$2,2," ")</f>
        <v xml:space="preserve"> </v>
      </c>
      <c r="AA13" s="388" t="str">
        <f t="shared" ref="AA13:AA19" si="25">IF($AH13=AA$2,1," ")</f>
        <v xml:space="preserve"> </v>
      </c>
      <c r="AB13" s="388" t="str">
        <f t="shared" ref="AB13:AB19" si="26">IF($AH13=AB$2,0," ")</f>
        <v xml:space="preserve"> </v>
      </c>
      <c r="AC13" s="426">
        <f>U13+X13</f>
        <v>0</v>
      </c>
      <c r="AD13" s="879"/>
      <c r="AE13" s="880"/>
      <c r="AF13" s="880"/>
      <c r="AG13" s="880"/>
      <c r="AH13" s="895"/>
      <c r="AI13" s="41"/>
      <c r="AJ13" s="650" t="str">
        <f t="shared" ref="AJ13:AJ20" si="27">IF(U13=0," ",LOOKUP($BU13,$BW$11:$CC$11,$BW$12:$CC$12))</f>
        <v xml:space="preserve"> </v>
      </c>
      <c r="AK13" s="41"/>
      <c r="AL13" s="29"/>
      <c r="AM13" s="509">
        <f t="shared" ref="AM13:AM21" si="28">$AQ$5</f>
        <v>1</v>
      </c>
      <c r="AN13" s="363"/>
      <c r="AO13" s="363"/>
      <c r="AP13" s="364"/>
      <c r="AQ13" s="363"/>
      <c r="AR13" s="363"/>
      <c r="AS13" s="363"/>
      <c r="AT13" s="363"/>
      <c r="AU13" s="363"/>
      <c r="AV13" s="363"/>
      <c r="AW13" s="363"/>
      <c r="AX13" s="363"/>
      <c r="AY13" s="363"/>
      <c r="AZ13" s="363"/>
      <c r="BA13" s="363"/>
      <c r="BB13" s="363"/>
      <c r="BC13" s="363"/>
      <c r="BD13" s="363"/>
      <c r="BE13" s="381"/>
      <c r="BF13" s="381"/>
      <c r="BG13" s="381"/>
      <c r="BH13" s="381"/>
      <c r="BI13" s="29"/>
      <c r="BJ13" s="29"/>
      <c r="BK13" s="509"/>
      <c r="BL13" s="509">
        <f t="shared" ref="BL13:BL20" si="29">R13</f>
        <v>0</v>
      </c>
      <c r="BM13" s="509">
        <f t="shared" ref="BM13:BM20" si="30">LOOKUP(AM13,BE$5:BH$5,BE$6:BH$6)</f>
        <v>3</v>
      </c>
      <c r="BN13" s="509">
        <f t="shared" ref="BN13:BN20" si="31">BL13+BM13</f>
        <v>3</v>
      </c>
      <c r="BO13" s="29"/>
      <c r="BP13" s="518" t="str">
        <f t="shared" ref="BP13:BS20" si="32">IF($BL13=BP$4,BP$4," ")</f>
        <v xml:space="preserve"> </v>
      </c>
      <c r="BQ13" s="518" t="str">
        <f t="shared" si="32"/>
        <v xml:space="preserve"> </v>
      </c>
      <c r="BR13" s="518" t="str">
        <f t="shared" si="32"/>
        <v xml:space="preserve"> </v>
      </c>
      <c r="BS13" s="518">
        <f t="shared" si="32"/>
        <v>0</v>
      </c>
      <c r="BT13" s="520">
        <f t="shared" ref="BT13:BT20" si="33">MAX(BP13:BS13)</f>
        <v>0</v>
      </c>
      <c r="BU13" s="520">
        <f t="shared" ref="BU13:BU20" si="34">IF(BT13&lt;3,BT13,BN13)</f>
        <v>0</v>
      </c>
      <c r="BV13" s="29"/>
      <c r="BW13" s="518">
        <f t="shared" ref="BW13:CC20" si="35">IF($BU13=BW$11,BW$11," ")</f>
        <v>0</v>
      </c>
      <c r="BX13" s="518" t="str">
        <f t="shared" si="35"/>
        <v xml:space="preserve"> </v>
      </c>
      <c r="BY13" s="518" t="str">
        <f t="shared" si="35"/>
        <v xml:space="preserve"> </v>
      </c>
      <c r="BZ13" s="518" t="str">
        <f t="shared" si="35"/>
        <v xml:space="preserve"> </v>
      </c>
      <c r="CA13" s="518" t="str">
        <f t="shared" si="35"/>
        <v xml:space="preserve"> </v>
      </c>
      <c r="CB13" s="518" t="str">
        <f t="shared" si="35"/>
        <v xml:space="preserve"> </v>
      </c>
      <c r="CC13" s="518" t="str">
        <f t="shared" si="35"/>
        <v xml:space="preserve"> </v>
      </c>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row>
    <row r="14" spans="1:111" ht="24.95" customHeight="1" x14ac:dyDescent="0.25">
      <c r="A14" s="41"/>
      <c r="B14" s="864"/>
      <c r="C14" s="840" t="s">
        <v>366</v>
      </c>
      <c r="D14" s="842"/>
      <c r="E14" s="48"/>
      <c r="F14" s="48"/>
      <c r="G14" s="44"/>
      <c r="H14" s="49" t="b">
        <f t="shared" si="13"/>
        <v>0</v>
      </c>
      <c r="I14" s="49" t="b">
        <f t="shared" si="14"/>
        <v>0</v>
      </c>
      <c r="J14" s="49">
        <f t="shared" si="15"/>
        <v>0</v>
      </c>
      <c r="K14" s="43"/>
      <c r="L14" s="47" t="str">
        <f t="shared" si="16"/>
        <v>I</v>
      </c>
      <c r="M14" s="44"/>
      <c r="N14" s="378">
        <f t="shared" si="17"/>
        <v>0</v>
      </c>
      <c r="O14" s="378" t="str">
        <f t="shared" si="18"/>
        <v xml:space="preserve"> </v>
      </c>
      <c r="P14" s="378" t="str">
        <f t="shared" si="19"/>
        <v xml:space="preserve"> </v>
      </c>
      <c r="Q14" s="379" t="str">
        <f t="shared" si="20"/>
        <v xml:space="preserve"> </v>
      </c>
      <c r="R14" s="378">
        <f t="shared" si="21"/>
        <v>0</v>
      </c>
      <c r="S14" s="383"/>
      <c r="T14" s="43"/>
      <c r="U14" s="45">
        <f t="shared" si="22"/>
        <v>0</v>
      </c>
      <c r="V14" s="386"/>
      <c r="W14" s="387"/>
      <c r="X14" s="377">
        <f t="shared" ref="X14:X21" si="36">MAX(Y14:AB14)</f>
        <v>0</v>
      </c>
      <c r="Y14" s="388" t="str">
        <f t="shared" si="23"/>
        <v xml:space="preserve"> </v>
      </c>
      <c r="Z14" s="388" t="str">
        <f t="shared" si="24"/>
        <v xml:space="preserve"> </v>
      </c>
      <c r="AA14" s="388" t="str">
        <f t="shared" si="25"/>
        <v xml:space="preserve"> </v>
      </c>
      <c r="AB14" s="388" t="str">
        <f t="shared" si="26"/>
        <v xml:space="preserve"> </v>
      </c>
      <c r="AC14" s="426">
        <f t="shared" ref="AC14:AC21" si="37">U14+X14</f>
        <v>0</v>
      </c>
      <c r="AD14" s="879"/>
      <c r="AE14" s="880"/>
      <c r="AF14" s="880"/>
      <c r="AG14" s="880"/>
      <c r="AH14" s="895"/>
      <c r="AI14" s="41"/>
      <c r="AJ14" s="650" t="str">
        <f t="shared" si="27"/>
        <v xml:space="preserve"> </v>
      </c>
      <c r="AK14" s="41"/>
      <c r="AL14" s="29"/>
      <c r="AM14" s="509">
        <f t="shared" si="28"/>
        <v>1</v>
      </c>
      <c r="AN14" s="363"/>
      <c r="AO14" s="363"/>
      <c r="AP14" s="364"/>
      <c r="AQ14" s="363"/>
      <c r="AR14" s="363"/>
      <c r="AS14" s="363"/>
      <c r="AT14" s="363"/>
      <c r="AU14" s="363"/>
      <c r="AV14" s="363"/>
      <c r="AW14" s="363"/>
      <c r="AX14" s="363"/>
      <c r="AY14" s="363"/>
      <c r="AZ14" s="363"/>
      <c r="BA14" s="363"/>
      <c r="BB14" s="363"/>
      <c r="BC14" s="363"/>
      <c r="BD14" s="363"/>
      <c r="BE14" s="381"/>
      <c r="BF14" s="381"/>
      <c r="BG14" s="381"/>
      <c r="BH14" s="381"/>
      <c r="BI14" s="29"/>
      <c r="BJ14" s="29"/>
      <c r="BK14" s="509"/>
      <c r="BL14" s="509">
        <f t="shared" si="29"/>
        <v>0</v>
      </c>
      <c r="BM14" s="509">
        <f t="shared" si="30"/>
        <v>3</v>
      </c>
      <c r="BN14" s="509">
        <f t="shared" si="31"/>
        <v>3</v>
      </c>
      <c r="BO14" s="29"/>
      <c r="BP14" s="518" t="str">
        <f t="shared" si="32"/>
        <v xml:space="preserve"> </v>
      </c>
      <c r="BQ14" s="518" t="str">
        <f t="shared" si="32"/>
        <v xml:space="preserve"> </v>
      </c>
      <c r="BR14" s="518" t="str">
        <f t="shared" si="32"/>
        <v xml:space="preserve"> </v>
      </c>
      <c r="BS14" s="518">
        <f t="shared" si="32"/>
        <v>0</v>
      </c>
      <c r="BT14" s="520">
        <f t="shared" si="33"/>
        <v>0</v>
      </c>
      <c r="BU14" s="520">
        <f t="shared" si="34"/>
        <v>0</v>
      </c>
      <c r="BV14" s="29"/>
      <c r="BW14" s="518">
        <f t="shared" si="35"/>
        <v>0</v>
      </c>
      <c r="BX14" s="518" t="str">
        <f t="shared" si="35"/>
        <v xml:space="preserve"> </v>
      </c>
      <c r="BY14" s="518" t="str">
        <f t="shared" si="35"/>
        <v xml:space="preserve"> </v>
      </c>
      <c r="BZ14" s="518" t="str">
        <f t="shared" si="35"/>
        <v xml:space="preserve"> </v>
      </c>
      <c r="CA14" s="518" t="str">
        <f t="shared" si="35"/>
        <v xml:space="preserve"> </v>
      </c>
      <c r="CB14" s="518" t="str">
        <f t="shared" si="35"/>
        <v xml:space="preserve"> </v>
      </c>
      <c r="CC14" s="518" t="str">
        <f t="shared" si="35"/>
        <v xml:space="preserve"> </v>
      </c>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row>
    <row r="15" spans="1:111" ht="24.95" customHeight="1" x14ac:dyDescent="0.25">
      <c r="A15" s="41"/>
      <c r="B15" s="864"/>
      <c r="C15" s="840" t="s">
        <v>138</v>
      </c>
      <c r="D15" s="842"/>
      <c r="E15" s="48"/>
      <c r="F15" s="48"/>
      <c r="G15" s="44"/>
      <c r="H15" s="49" t="b">
        <f t="shared" si="13"/>
        <v>0</v>
      </c>
      <c r="I15" s="49" t="b">
        <f t="shared" si="14"/>
        <v>0</v>
      </c>
      <c r="J15" s="49">
        <f t="shared" si="15"/>
        <v>0</v>
      </c>
      <c r="K15" s="43"/>
      <c r="L15" s="47" t="str">
        <f t="shared" si="16"/>
        <v>I</v>
      </c>
      <c r="M15" s="44"/>
      <c r="N15" s="378">
        <f t="shared" si="17"/>
        <v>0</v>
      </c>
      <c r="O15" s="378" t="str">
        <f t="shared" si="18"/>
        <v xml:space="preserve"> </v>
      </c>
      <c r="P15" s="378" t="str">
        <f t="shared" si="19"/>
        <v xml:space="preserve"> </v>
      </c>
      <c r="Q15" s="379" t="str">
        <f t="shared" si="20"/>
        <v xml:space="preserve"> </v>
      </c>
      <c r="R15" s="378">
        <f t="shared" si="21"/>
        <v>0</v>
      </c>
      <c r="S15" s="383"/>
      <c r="T15" s="43"/>
      <c r="U15" s="45">
        <f t="shared" si="22"/>
        <v>0</v>
      </c>
      <c r="V15" s="386"/>
      <c r="W15" s="387"/>
      <c r="X15" s="377">
        <f t="shared" si="36"/>
        <v>0</v>
      </c>
      <c r="Y15" s="388" t="str">
        <f t="shared" si="23"/>
        <v xml:space="preserve"> </v>
      </c>
      <c r="Z15" s="388" t="str">
        <f t="shared" si="24"/>
        <v xml:space="preserve"> </v>
      </c>
      <c r="AA15" s="388" t="str">
        <f t="shared" si="25"/>
        <v xml:space="preserve"> </v>
      </c>
      <c r="AB15" s="388" t="str">
        <f t="shared" si="26"/>
        <v xml:space="preserve"> </v>
      </c>
      <c r="AC15" s="426">
        <f t="shared" si="37"/>
        <v>0</v>
      </c>
      <c r="AD15" s="879"/>
      <c r="AE15" s="880"/>
      <c r="AF15" s="880"/>
      <c r="AG15" s="880"/>
      <c r="AH15" s="895"/>
      <c r="AI15" s="41"/>
      <c r="AJ15" s="650" t="str">
        <f t="shared" si="27"/>
        <v xml:space="preserve"> </v>
      </c>
      <c r="AK15" s="41"/>
      <c r="AL15" s="29"/>
      <c r="AM15" s="509">
        <f t="shared" si="28"/>
        <v>1</v>
      </c>
      <c r="AN15" s="363"/>
      <c r="AO15" s="363"/>
      <c r="AP15" s="364"/>
      <c r="AQ15" s="363"/>
      <c r="AR15" s="363"/>
      <c r="AS15" s="363"/>
      <c r="AT15" s="363"/>
      <c r="AU15" s="363"/>
      <c r="AV15" s="363"/>
      <c r="AW15" s="363"/>
      <c r="AX15" s="363"/>
      <c r="AY15" s="363"/>
      <c r="AZ15" s="363"/>
      <c r="BA15" s="363"/>
      <c r="BB15" s="363"/>
      <c r="BC15" s="363"/>
      <c r="BD15" s="363"/>
      <c r="BE15" s="381"/>
      <c r="BF15" s="381"/>
      <c r="BG15" s="381"/>
      <c r="BH15" s="381"/>
      <c r="BI15" s="29"/>
      <c r="BJ15" s="29"/>
      <c r="BK15" s="509"/>
      <c r="BL15" s="509">
        <f t="shared" si="29"/>
        <v>0</v>
      </c>
      <c r="BM15" s="509">
        <f t="shared" si="30"/>
        <v>3</v>
      </c>
      <c r="BN15" s="509">
        <f t="shared" si="31"/>
        <v>3</v>
      </c>
      <c r="BO15" s="29"/>
      <c r="BP15" s="518" t="str">
        <f t="shared" si="32"/>
        <v xml:space="preserve"> </v>
      </c>
      <c r="BQ15" s="518" t="str">
        <f t="shared" si="32"/>
        <v xml:space="preserve"> </v>
      </c>
      <c r="BR15" s="518" t="str">
        <f t="shared" si="32"/>
        <v xml:space="preserve"> </v>
      </c>
      <c r="BS15" s="518">
        <f t="shared" si="32"/>
        <v>0</v>
      </c>
      <c r="BT15" s="520">
        <f t="shared" si="33"/>
        <v>0</v>
      </c>
      <c r="BU15" s="520">
        <f t="shared" si="34"/>
        <v>0</v>
      </c>
      <c r="BV15" s="29"/>
      <c r="BW15" s="518">
        <f t="shared" si="35"/>
        <v>0</v>
      </c>
      <c r="BX15" s="518" t="str">
        <f t="shared" si="35"/>
        <v xml:space="preserve"> </v>
      </c>
      <c r="BY15" s="518" t="str">
        <f t="shared" si="35"/>
        <v xml:space="preserve"> </v>
      </c>
      <c r="BZ15" s="518" t="str">
        <f t="shared" si="35"/>
        <v xml:space="preserve"> </v>
      </c>
      <c r="CA15" s="518" t="str">
        <f t="shared" si="35"/>
        <v xml:space="preserve"> </v>
      </c>
      <c r="CB15" s="518" t="str">
        <f t="shared" si="35"/>
        <v xml:space="preserve"> </v>
      </c>
      <c r="CC15" s="518" t="str">
        <f t="shared" si="35"/>
        <v xml:space="preserve"> </v>
      </c>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row>
    <row r="16" spans="1:111" ht="24.95" customHeight="1" x14ac:dyDescent="0.25">
      <c r="A16" s="41"/>
      <c r="B16" s="864"/>
      <c r="C16" s="839" t="s">
        <v>139</v>
      </c>
      <c r="D16" s="839"/>
      <c r="E16" s="48"/>
      <c r="F16" s="48"/>
      <c r="G16" s="44"/>
      <c r="H16" s="49" t="b">
        <f t="shared" si="13"/>
        <v>0</v>
      </c>
      <c r="I16" s="49" t="b">
        <f t="shared" si="14"/>
        <v>0</v>
      </c>
      <c r="J16" s="49">
        <f t="shared" si="15"/>
        <v>0</v>
      </c>
      <c r="K16" s="43"/>
      <c r="L16" s="47" t="str">
        <f t="shared" si="16"/>
        <v>I</v>
      </c>
      <c r="M16" s="44"/>
      <c r="N16" s="378">
        <f t="shared" si="17"/>
        <v>0</v>
      </c>
      <c r="O16" s="378" t="str">
        <f t="shared" si="18"/>
        <v xml:space="preserve"> </v>
      </c>
      <c r="P16" s="378" t="str">
        <f t="shared" si="19"/>
        <v xml:space="preserve"> </v>
      </c>
      <c r="Q16" s="379" t="str">
        <f t="shared" si="20"/>
        <v xml:space="preserve"> </v>
      </c>
      <c r="R16" s="378">
        <f t="shared" si="21"/>
        <v>0</v>
      </c>
      <c r="S16" s="383"/>
      <c r="T16" s="43"/>
      <c r="U16" s="45">
        <f t="shared" si="22"/>
        <v>0</v>
      </c>
      <c r="V16" s="386"/>
      <c r="W16" s="387"/>
      <c r="X16" s="377">
        <f t="shared" si="36"/>
        <v>0</v>
      </c>
      <c r="Y16" s="388" t="str">
        <f t="shared" si="23"/>
        <v xml:space="preserve"> </v>
      </c>
      <c r="Z16" s="388" t="str">
        <f t="shared" si="24"/>
        <v xml:space="preserve"> </v>
      </c>
      <c r="AA16" s="388" t="str">
        <f t="shared" si="25"/>
        <v xml:space="preserve"> </v>
      </c>
      <c r="AB16" s="388" t="str">
        <f t="shared" si="26"/>
        <v xml:space="preserve"> </v>
      </c>
      <c r="AC16" s="426">
        <f t="shared" si="37"/>
        <v>0</v>
      </c>
      <c r="AD16" s="879"/>
      <c r="AE16" s="880"/>
      <c r="AF16" s="880"/>
      <c r="AG16" s="880"/>
      <c r="AH16" s="895"/>
      <c r="AI16" s="41"/>
      <c r="AJ16" s="650" t="str">
        <f t="shared" si="27"/>
        <v xml:space="preserve"> </v>
      </c>
      <c r="AK16" s="41"/>
      <c r="AL16" s="29"/>
      <c r="AM16" s="509">
        <f t="shared" si="28"/>
        <v>1</v>
      </c>
      <c r="AN16" s="363"/>
      <c r="AO16" s="363"/>
      <c r="AP16" s="364"/>
      <c r="AQ16" s="363"/>
      <c r="AR16" s="363"/>
      <c r="AS16" s="363"/>
      <c r="AT16" s="363"/>
      <c r="AU16" s="363"/>
      <c r="AV16" s="363"/>
      <c r="AW16" s="363"/>
      <c r="AX16" s="363"/>
      <c r="AY16" s="363"/>
      <c r="AZ16" s="363"/>
      <c r="BA16" s="363"/>
      <c r="BB16" s="363"/>
      <c r="BC16" s="363"/>
      <c r="BD16" s="363"/>
      <c r="BE16" s="381"/>
      <c r="BF16" s="381"/>
      <c r="BG16" s="381"/>
      <c r="BH16" s="381"/>
      <c r="BI16" s="29"/>
      <c r="BJ16" s="29"/>
      <c r="BK16" s="509"/>
      <c r="BL16" s="509">
        <f t="shared" si="29"/>
        <v>0</v>
      </c>
      <c r="BM16" s="509">
        <f t="shared" si="30"/>
        <v>3</v>
      </c>
      <c r="BN16" s="509">
        <f t="shared" si="31"/>
        <v>3</v>
      </c>
      <c r="BO16" s="29"/>
      <c r="BP16" s="518" t="str">
        <f t="shared" si="32"/>
        <v xml:space="preserve"> </v>
      </c>
      <c r="BQ16" s="518" t="str">
        <f t="shared" si="32"/>
        <v xml:space="preserve"> </v>
      </c>
      <c r="BR16" s="518" t="str">
        <f t="shared" si="32"/>
        <v xml:space="preserve"> </v>
      </c>
      <c r="BS16" s="518">
        <f t="shared" si="32"/>
        <v>0</v>
      </c>
      <c r="BT16" s="520">
        <f t="shared" si="33"/>
        <v>0</v>
      </c>
      <c r="BU16" s="520">
        <f t="shared" si="34"/>
        <v>0</v>
      </c>
      <c r="BV16" s="29"/>
      <c r="BW16" s="518">
        <f t="shared" si="35"/>
        <v>0</v>
      </c>
      <c r="BX16" s="518" t="str">
        <f t="shared" si="35"/>
        <v xml:space="preserve"> </v>
      </c>
      <c r="BY16" s="518" t="str">
        <f t="shared" si="35"/>
        <v xml:space="preserve"> </v>
      </c>
      <c r="BZ16" s="518" t="str">
        <f t="shared" si="35"/>
        <v xml:space="preserve"> </v>
      </c>
      <c r="CA16" s="518" t="str">
        <f t="shared" si="35"/>
        <v xml:space="preserve"> </v>
      </c>
      <c r="CB16" s="518" t="str">
        <f t="shared" si="35"/>
        <v xml:space="preserve"> </v>
      </c>
      <c r="CC16" s="518" t="str">
        <f t="shared" si="35"/>
        <v xml:space="preserve"> </v>
      </c>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row>
    <row r="17" spans="1:111" ht="24.95" customHeight="1" x14ac:dyDescent="0.25">
      <c r="A17" s="41"/>
      <c r="B17" s="864"/>
      <c r="C17" s="839" t="s">
        <v>171</v>
      </c>
      <c r="D17" s="839"/>
      <c r="E17" s="48"/>
      <c r="F17" s="48"/>
      <c r="G17" s="44"/>
      <c r="H17" s="49" t="b">
        <f t="shared" si="13"/>
        <v>0</v>
      </c>
      <c r="I17" s="49" t="b">
        <f t="shared" si="14"/>
        <v>0</v>
      </c>
      <c r="J17" s="49">
        <f t="shared" si="15"/>
        <v>0</v>
      </c>
      <c r="K17" s="43"/>
      <c r="L17" s="47" t="str">
        <f t="shared" si="16"/>
        <v>I</v>
      </c>
      <c r="M17" s="44"/>
      <c r="N17" s="378">
        <f t="shared" si="17"/>
        <v>0</v>
      </c>
      <c r="O17" s="378" t="str">
        <f t="shared" si="18"/>
        <v xml:space="preserve"> </v>
      </c>
      <c r="P17" s="378" t="str">
        <f t="shared" si="19"/>
        <v xml:space="preserve"> </v>
      </c>
      <c r="Q17" s="379" t="str">
        <f t="shared" si="20"/>
        <v xml:space="preserve"> </v>
      </c>
      <c r="R17" s="378">
        <f t="shared" si="21"/>
        <v>0</v>
      </c>
      <c r="S17" s="403"/>
      <c r="T17" s="603"/>
      <c r="U17" s="45">
        <f t="shared" si="22"/>
        <v>0</v>
      </c>
      <c r="V17" s="386"/>
      <c r="W17" s="387"/>
      <c r="X17" s="377">
        <f t="shared" si="36"/>
        <v>0</v>
      </c>
      <c r="Y17" s="388" t="str">
        <f t="shared" si="23"/>
        <v xml:space="preserve"> </v>
      </c>
      <c r="Z17" s="388" t="str">
        <f t="shared" si="24"/>
        <v xml:space="preserve"> </v>
      </c>
      <c r="AA17" s="388" t="str">
        <f t="shared" si="25"/>
        <v xml:space="preserve"> </v>
      </c>
      <c r="AB17" s="388" t="str">
        <f t="shared" si="26"/>
        <v xml:space="preserve"> </v>
      </c>
      <c r="AC17" s="426">
        <f t="shared" si="37"/>
        <v>0</v>
      </c>
      <c r="AD17" s="879"/>
      <c r="AE17" s="880"/>
      <c r="AF17" s="880"/>
      <c r="AG17" s="880"/>
      <c r="AH17" s="895"/>
      <c r="AI17" s="41"/>
      <c r="AJ17" s="650" t="str">
        <f t="shared" si="27"/>
        <v xml:space="preserve"> </v>
      </c>
      <c r="AK17" s="41"/>
      <c r="AL17" s="29"/>
      <c r="AM17" s="509">
        <f t="shared" si="28"/>
        <v>1</v>
      </c>
      <c r="AN17" s="363"/>
      <c r="AO17" s="363"/>
      <c r="AP17" s="364"/>
      <c r="AQ17" s="363"/>
      <c r="AR17" s="363"/>
      <c r="AS17" s="363"/>
      <c r="AT17" s="363"/>
      <c r="AU17" s="363"/>
      <c r="AV17" s="363"/>
      <c r="AW17" s="363"/>
      <c r="AX17" s="363"/>
      <c r="AY17" s="363"/>
      <c r="AZ17" s="363"/>
      <c r="BA17" s="363"/>
      <c r="BB17" s="363"/>
      <c r="BC17" s="363"/>
      <c r="BD17" s="363"/>
      <c r="BE17" s="381"/>
      <c r="BF17" s="381"/>
      <c r="BG17" s="381"/>
      <c r="BH17" s="381"/>
      <c r="BI17" s="29"/>
      <c r="BJ17" s="29"/>
      <c r="BK17" s="509"/>
      <c r="BL17" s="509">
        <f t="shared" si="29"/>
        <v>0</v>
      </c>
      <c r="BM17" s="509">
        <f t="shared" si="30"/>
        <v>3</v>
      </c>
      <c r="BN17" s="509">
        <f t="shared" si="31"/>
        <v>3</v>
      </c>
      <c r="BO17" s="29"/>
      <c r="BP17" s="518" t="str">
        <f t="shared" si="32"/>
        <v xml:space="preserve"> </v>
      </c>
      <c r="BQ17" s="518" t="str">
        <f t="shared" si="32"/>
        <v xml:space="preserve"> </v>
      </c>
      <c r="BR17" s="518" t="str">
        <f t="shared" si="32"/>
        <v xml:space="preserve"> </v>
      </c>
      <c r="BS17" s="518">
        <f t="shared" si="32"/>
        <v>0</v>
      </c>
      <c r="BT17" s="520">
        <f t="shared" si="33"/>
        <v>0</v>
      </c>
      <c r="BU17" s="520">
        <f t="shared" si="34"/>
        <v>0</v>
      </c>
      <c r="BV17" s="29"/>
      <c r="BW17" s="518">
        <f t="shared" si="35"/>
        <v>0</v>
      </c>
      <c r="BX17" s="518" t="str">
        <f t="shared" si="35"/>
        <v xml:space="preserve"> </v>
      </c>
      <c r="BY17" s="518" t="str">
        <f t="shared" si="35"/>
        <v xml:space="preserve"> </v>
      </c>
      <c r="BZ17" s="518" t="str">
        <f t="shared" si="35"/>
        <v xml:space="preserve"> </v>
      </c>
      <c r="CA17" s="518" t="str">
        <f t="shared" si="35"/>
        <v xml:space="preserve"> </v>
      </c>
      <c r="CB17" s="518" t="str">
        <f t="shared" si="35"/>
        <v xml:space="preserve"> </v>
      </c>
      <c r="CC17" s="518" t="str">
        <f t="shared" si="35"/>
        <v xml:space="preserve"> </v>
      </c>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row>
    <row r="18" spans="1:111" ht="24.95" customHeight="1" x14ac:dyDescent="0.25">
      <c r="A18" s="41"/>
      <c r="B18" s="864"/>
      <c r="C18" s="839" t="s">
        <v>151</v>
      </c>
      <c r="D18" s="839"/>
      <c r="E18" s="48"/>
      <c r="F18" s="48"/>
      <c r="G18" s="44"/>
      <c r="H18" s="49" t="b">
        <f t="shared" si="13"/>
        <v>0</v>
      </c>
      <c r="I18" s="49" t="b">
        <f t="shared" si="14"/>
        <v>0</v>
      </c>
      <c r="J18" s="49">
        <f t="shared" si="15"/>
        <v>0</v>
      </c>
      <c r="K18" s="43"/>
      <c r="L18" s="47" t="str">
        <f t="shared" si="16"/>
        <v>I</v>
      </c>
      <c r="M18" s="44"/>
      <c r="N18" s="378">
        <f t="shared" si="17"/>
        <v>0</v>
      </c>
      <c r="O18" s="378" t="str">
        <f t="shared" si="18"/>
        <v xml:space="preserve"> </v>
      </c>
      <c r="P18" s="378" t="str">
        <f t="shared" si="19"/>
        <v xml:space="preserve"> </v>
      </c>
      <c r="Q18" s="379" t="str">
        <f t="shared" si="20"/>
        <v xml:space="preserve"> </v>
      </c>
      <c r="R18" s="378">
        <f t="shared" si="21"/>
        <v>0</v>
      </c>
      <c r="S18" s="378"/>
      <c r="T18" s="834"/>
      <c r="U18" s="45">
        <f t="shared" si="22"/>
        <v>0</v>
      </c>
      <c r="V18" s="386"/>
      <c r="W18" s="387"/>
      <c r="X18" s="377">
        <f t="shared" si="36"/>
        <v>0</v>
      </c>
      <c r="Y18" s="388" t="str">
        <f t="shared" si="23"/>
        <v xml:space="preserve"> </v>
      </c>
      <c r="Z18" s="388" t="str">
        <f t="shared" si="24"/>
        <v xml:space="preserve"> </v>
      </c>
      <c r="AA18" s="388" t="str">
        <f t="shared" si="25"/>
        <v xml:space="preserve"> </v>
      </c>
      <c r="AB18" s="388" t="str">
        <f t="shared" si="26"/>
        <v xml:space="preserve"> </v>
      </c>
      <c r="AC18" s="426">
        <f t="shared" si="37"/>
        <v>0</v>
      </c>
      <c r="AD18" s="879"/>
      <c r="AE18" s="880"/>
      <c r="AF18" s="880"/>
      <c r="AG18" s="880"/>
      <c r="AH18" s="895"/>
      <c r="AI18" s="41"/>
      <c r="AJ18" s="650" t="str">
        <f t="shared" si="27"/>
        <v xml:space="preserve"> </v>
      </c>
      <c r="AK18" s="41"/>
      <c r="AL18" s="29"/>
      <c r="AM18" s="509">
        <f t="shared" si="28"/>
        <v>1</v>
      </c>
      <c r="AN18" s="363"/>
      <c r="AO18" s="363"/>
      <c r="AP18" s="364"/>
      <c r="AQ18" s="363"/>
      <c r="AR18" s="363"/>
      <c r="AS18" s="363"/>
      <c r="AT18" s="363"/>
      <c r="AU18" s="363"/>
      <c r="AV18" s="363"/>
      <c r="AW18" s="363"/>
      <c r="AX18" s="363"/>
      <c r="AY18" s="363"/>
      <c r="AZ18" s="363"/>
      <c r="BA18" s="363"/>
      <c r="BB18" s="363"/>
      <c r="BC18" s="363"/>
      <c r="BD18" s="363"/>
      <c r="BE18" s="381"/>
      <c r="BF18" s="381"/>
      <c r="BG18" s="381"/>
      <c r="BH18" s="381"/>
      <c r="BI18" s="29"/>
      <c r="BJ18" s="29"/>
      <c r="BK18" s="509"/>
      <c r="BL18" s="509">
        <f t="shared" si="29"/>
        <v>0</v>
      </c>
      <c r="BM18" s="509">
        <f t="shared" si="30"/>
        <v>3</v>
      </c>
      <c r="BN18" s="509">
        <f t="shared" si="31"/>
        <v>3</v>
      </c>
      <c r="BO18" s="29"/>
      <c r="BP18" s="518" t="str">
        <f t="shared" si="32"/>
        <v xml:space="preserve"> </v>
      </c>
      <c r="BQ18" s="518" t="str">
        <f t="shared" si="32"/>
        <v xml:space="preserve"> </v>
      </c>
      <c r="BR18" s="518" t="str">
        <f t="shared" si="32"/>
        <v xml:space="preserve"> </v>
      </c>
      <c r="BS18" s="518">
        <f t="shared" si="32"/>
        <v>0</v>
      </c>
      <c r="BT18" s="520">
        <f t="shared" si="33"/>
        <v>0</v>
      </c>
      <c r="BU18" s="520">
        <f t="shared" si="34"/>
        <v>0</v>
      </c>
      <c r="BV18" s="29"/>
      <c r="BW18" s="518">
        <f t="shared" si="35"/>
        <v>0</v>
      </c>
      <c r="BX18" s="518" t="str">
        <f t="shared" si="35"/>
        <v xml:space="preserve"> </v>
      </c>
      <c r="BY18" s="518" t="str">
        <f t="shared" si="35"/>
        <v xml:space="preserve"> </v>
      </c>
      <c r="BZ18" s="518" t="str">
        <f t="shared" si="35"/>
        <v xml:space="preserve"> </v>
      </c>
      <c r="CA18" s="518" t="str">
        <f t="shared" si="35"/>
        <v xml:space="preserve"> </v>
      </c>
      <c r="CB18" s="518" t="str">
        <f t="shared" si="35"/>
        <v xml:space="preserve"> </v>
      </c>
      <c r="CC18" s="518" t="str">
        <f t="shared" si="35"/>
        <v xml:space="preserve"> </v>
      </c>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row>
    <row r="19" spans="1:111" ht="24.95" customHeight="1" x14ac:dyDescent="0.25">
      <c r="A19" s="41"/>
      <c r="B19" s="864"/>
      <c r="C19" s="839" t="s">
        <v>152</v>
      </c>
      <c r="D19" s="839"/>
      <c r="E19" s="48"/>
      <c r="F19" s="48"/>
      <c r="G19" s="44"/>
      <c r="H19" s="49" t="b">
        <f t="shared" si="13"/>
        <v>0</v>
      </c>
      <c r="I19" s="49" t="b">
        <f t="shared" si="14"/>
        <v>0</v>
      </c>
      <c r="J19" s="49">
        <f t="shared" si="15"/>
        <v>0</v>
      </c>
      <c r="K19" s="43"/>
      <c r="L19" s="47" t="str">
        <f t="shared" si="16"/>
        <v>I</v>
      </c>
      <c r="M19" s="44"/>
      <c r="N19" s="378">
        <f t="shared" si="17"/>
        <v>0</v>
      </c>
      <c r="O19" s="378" t="str">
        <f t="shared" si="18"/>
        <v xml:space="preserve"> </v>
      </c>
      <c r="P19" s="378" t="str">
        <f t="shared" si="19"/>
        <v xml:space="preserve"> </v>
      </c>
      <c r="Q19" s="379" t="str">
        <f t="shared" si="20"/>
        <v xml:space="preserve"> </v>
      </c>
      <c r="R19" s="378">
        <f t="shared" si="21"/>
        <v>0</v>
      </c>
      <c r="S19" s="378"/>
      <c r="T19" s="835"/>
      <c r="U19" s="45">
        <f t="shared" si="22"/>
        <v>0</v>
      </c>
      <c r="V19" s="386"/>
      <c r="W19" s="387"/>
      <c r="X19" s="377">
        <f t="shared" si="36"/>
        <v>0</v>
      </c>
      <c r="Y19" s="388" t="str">
        <f t="shared" si="23"/>
        <v xml:space="preserve"> </v>
      </c>
      <c r="Z19" s="388" t="str">
        <f t="shared" si="24"/>
        <v xml:space="preserve"> </v>
      </c>
      <c r="AA19" s="388" t="str">
        <f t="shared" si="25"/>
        <v xml:space="preserve"> </v>
      </c>
      <c r="AB19" s="388" t="str">
        <f t="shared" si="26"/>
        <v xml:space="preserve"> </v>
      </c>
      <c r="AC19" s="426">
        <f t="shared" si="37"/>
        <v>0</v>
      </c>
      <c r="AD19" s="879"/>
      <c r="AE19" s="880"/>
      <c r="AF19" s="880"/>
      <c r="AG19" s="880"/>
      <c r="AH19" s="814"/>
      <c r="AI19" s="41"/>
      <c r="AJ19" s="650" t="str">
        <f t="shared" si="27"/>
        <v xml:space="preserve"> </v>
      </c>
      <c r="AK19" s="41"/>
      <c r="AL19" s="29"/>
      <c r="AM19" s="509">
        <f t="shared" si="28"/>
        <v>1</v>
      </c>
      <c r="AN19" s="363"/>
      <c r="AO19" s="363"/>
      <c r="AP19" s="364"/>
      <c r="AQ19" s="363"/>
      <c r="AR19" s="363"/>
      <c r="AS19" s="363"/>
      <c r="AT19" s="363"/>
      <c r="AU19" s="363"/>
      <c r="AV19" s="363"/>
      <c r="AW19" s="363"/>
      <c r="AX19" s="363"/>
      <c r="AY19" s="363"/>
      <c r="AZ19" s="363"/>
      <c r="BA19" s="363"/>
      <c r="BB19" s="363"/>
      <c r="BC19" s="363"/>
      <c r="BD19" s="363"/>
      <c r="BE19" s="381"/>
      <c r="BF19" s="381"/>
      <c r="BG19" s="381"/>
      <c r="BH19" s="381"/>
      <c r="BI19" s="29"/>
      <c r="BJ19" s="29"/>
      <c r="BK19" s="509"/>
      <c r="BL19" s="509">
        <f t="shared" si="29"/>
        <v>0</v>
      </c>
      <c r="BM19" s="509">
        <f t="shared" si="30"/>
        <v>3</v>
      </c>
      <c r="BN19" s="509">
        <f t="shared" si="31"/>
        <v>3</v>
      </c>
      <c r="BO19" s="29"/>
      <c r="BP19" s="518" t="str">
        <f t="shared" si="32"/>
        <v xml:space="preserve"> </v>
      </c>
      <c r="BQ19" s="518" t="str">
        <f t="shared" si="32"/>
        <v xml:space="preserve"> </v>
      </c>
      <c r="BR19" s="518" t="str">
        <f t="shared" si="32"/>
        <v xml:space="preserve"> </v>
      </c>
      <c r="BS19" s="518">
        <f t="shared" si="32"/>
        <v>0</v>
      </c>
      <c r="BT19" s="520">
        <f t="shared" si="33"/>
        <v>0</v>
      </c>
      <c r="BU19" s="520">
        <f t="shared" si="34"/>
        <v>0</v>
      </c>
      <c r="BV19" s="29"/>
      <c r="BW19" s="518">
        <f t="shared" si="35"/>
        <v>0</v>
      </c>
      <c r="BX19" s="518" t="str">
        <f t="shared" si="35"/>
        <v xml:space="preserve"> </v>
      </c>
      <c r="BY19" s="518" t="str">
        <f t="shared" si="35"/>
        <v xml:space="preserve"> </v>
      </c>
      <c r="BZ19" s="518" t="str">
        <f t="shared" si="35"/>
        <v xml:space="preserve"> </v>
      </c>
      <c r="CA19" s="518" t="str">
        <f t="shared" si="35"/>
        <v xml:space="preserve"> </v>
      </c>
      <c r="CB19" s="518" t="str">
        <f t="shared" si="35"/>
        <v xml:space="preserve"> </v>
      </c>
      <c r="CC19" s="518" t="str">
        <f t="shared" si="35"/>
        <v xml:space="preserve"> </v>
      </c>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row>
    <row r="20" spans="1:111" ht="24.95" customHeight="1" thickBot="1" x14ac:dyDescent="0.3">
      <c r="A20" s="41"/>
      <c r="B20" s="864"/>
      <c r="C20" s="854" t="s">
        <v>131</v>
      </c>
      <c r="D20" s="854"/>
      <c r="E20" s="48"/>
      <c r="F20" s="48"/>
      <c r="G20" s="44"/>
      <c r="H20" s="49" t="b">
        <f t="shared" si="13"/>
        <v>0</v>
      </c>
      <c r="I20" s="49" t="b">
        <f t="shared" si="14"/>
        <v>0</v>
      </c>
      <c r="J20" s="49">
        <f t="shared" si="15"/>
        <v>0</v>
      </c>
      <c r="K20" s="43"/>
      <c r="L20" s="47" t="str">
        <f t="shared" si="16"/>
        <v>I</v>
      </c>
      <c r="M20" s="44"/>
      <c r="N20" s="378">
        <f t="shared" si="17"/>
        <v>0</v>
      </c>
      <c r="O20" s="378" t="str">
        <f t="shared" si="18"/>
        <v xml:space="preserve"> </v>
      </c>
      <c r="P20" s="378" t="str">
        <f t="shared" si="19"/>
        <v xml:space="preserve"> </v>
      </c>
      <c r="Q20" s="379" t="str">
        <f t="shared" si="20"/>
        <v xml:space="preserve"> </v>
      </c>
      <c r="R20" s="378">
        <f t="shared" si="21"/>
        <v>0</v>
      </c>
      <c r="S20" s="378"/>
      <c r="T20" s="835"/>
      <c r="U20" s="45">
        <f t="shared" si="22"/>
        <v>0</v>
      </c>
      <c r="V20" s="386"/>
      <c r="W20" s="387"/>
      <c r="X20" s="377" t="e">
        <f t="shared" si="36"/>
        <v>#REF!</v>
      </c>
      <c r="Y20" s="388" t="e">
        <f>IF(#REF!=Y$2,3," ")</f>
        <v>#REF!</v>
      </c>
      <c r="Z20" s="388" t="e">
        <f>IF(#REF!=Z$2,2," ")</f>
        <v>#REF!</v>
      </c>
      <c r="AA20" s="388" t="e">
        <f>IF(#REF!=AA$2,1," ")</f>
        <v>#REF!</v>
      </c>
      <c r="AB20" s="388" t="e">
        <f>IF(#REF!=AB$2,0," ")</f>
        <v>#REF!</v>
      </c>
      <c r="AC20" s="459" t="e">
        <f t="shared" si="37"/>
        <v>#REF!</v>
      </c>
      <c r="AD20" s="879"/>
      <c r="AE20" s="880"/>
      <c r="AF20" s="880"/>
      <c r="AG20" s="880"/>
      <c r="AH20" s="883" t="str">
        <f>AH8</f>
        <v>I</v>
      </c>
      <c r="AI20" s="41"/>
      <c r="AJ20" s="650" t="str">
        <f t="shared" si="27"/>
        <v xml:space="preserve"> </v>
      </c>
      <c r="AK20" s="41"/>
      <c r="AL20" s="29"/>
      <c r="AM20" s="509">
        <f t="shared" si="28"/>
        <v>1</v>
      </c>
      <c r="AN20" s="363"/>
      <c r="AO20" s="363"/>
      <c r="AP20" s="364"/>
      <c r="AQ20" s="363"/>
      <c r="AR20" s="363"/>
      <c r="AS20" s="363"/>
      <c r="AT20" s="363"/>
      <c r="AU20" s="363"/>
      <c r="AV20" s="363"/>
      <c r="AW20" s="363"/>
      <c r="AX20" s="363"/>
      <c r="AY20" s="363"/>
      <c r="AZ20" s="363"/>
      <c r="BA20" s="363"/>
      <c r="BB20" s="363"/>
      <c r="BC20" s="363"/>
      <c r="BD20" s="363"/>
      <c r="BE20" s="381"/>
      <c r="BF20" s="381"/>
      <c r="BG20" s="381"/>
      <c r="BH20" s="381"/>
      <c r="BI20" s="29"/>
      <c r="BJ20" s="29"/>
      <c r="BK20" s="509"/>
      <c r="BL20" s="509">
        <f t="shared" si="29"/>
        <v>0</v>
      </c>
      <c r="BM20" s="509">
        <f t="shared" si="30"/>
        <v>3</v>
      </c>
      <c r="BN20" s="509">
        <f t="shared" si="31"/>
        <v>3</v>
      </c>
      <c r="BO20" s="29"/>
      <c r="BP20" s="518" t="str">
        <f t="shared" si="32"/>
        <v xml:space="preserve"> </v>
      </c>
      <c r="BQ20" s="518" t="str">
        <f t="shared" si="32"/>
        <v xml:space="preserve"> </v>
      </c>
      <c r="BR20" s="518" t="str">
        <f t="shared" si="32"/>
        <v xml:space="preserve"> </v>
      </c>
      <c r="BS20" s="518">
        <f t="shared" si="32"/>
        <v>0</v>
      </c>
      <c r="BT20" s="520">
        <f t="shared" si="33"/>
        <v>0</v>
      </c>
      <c r="BU20" s="520">
        <f t="shared" si="34"/>
        <v>0</v>
      </c>
      <c r="BV20" s="29"/>
      <c r="BW20" s="518">
        <f t="shared" si="35"/>
        <v>0</v>
      </c>
      <c r="BX20" s="518" t="str">
        <f t="shared" si="35"/>
        <v xml:space="preserve"> </v>
      </c>
      <c r="BY20" s="518" t="str">
        <f t="shared" si="35"/>
        <v xml:space="preserve"> </v>
      </c>
      <c r="BZ20" s="518" t="str">
        <f t="shared" si="35"/>
        <v xml:space="preserve"> </v>
      </c>
      <c r="CA20" s="518" t="str">
        <f t="shared" si="35"/>
        <v xml:space="preserve"> </v>
      </c>
      <c r="CB20" s="518" t="str">
        <f t="shared" si="35"/>
        <v xml:space="preserve"> </v>
      </c>
      <c r="CC20" s="518" t="str">
        <f t="shared" si="35"/>
        <v xml:space="preserve"> </v>
      </c>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row>
    <row r="21" spans="1:111" ht="24.95" customHeight="1" thickBot="1" x14ac:dyDescent="0.3">
      <c r="A21" s="41"/>
      <c r="B21" s="862" t="s">
        <v>315</v>
      </c>
      <c r="C21" s="862"/>
      <c r="D21" s="862"/>
      <c r="E21" s="656"/>
      <c r="F21" s="656"/>
      <c r="G21" s="44"/>
      <c r="H21" s="88"/>
      <c r="I21" s="88"/>
      <c r="J21" s="88">
        <f>MAX(J13:J20)</f>
        <v>0</v>
      </c>
      <c r="K21" s="43"/>
      <c r="L21" s="89" t="str">
        <f>LOOKUP(J21,$B$86:$B$92,$H$86:$H$92)</f>
        <v>I</v>
      </c>
      <c r="M21" s="44"/>
      <c r="N21" s="401">
        <f t="shared" si="17"/>
        <v>0</v>
      </c>
      <c r="O21" s="401" t="str">
        <f t="shared" si="18"/>
        <v xml:space="preserve"> </v>
      </c>
      <c r="P21" s="401" t="str">
        <f t="shared" si="19"/>
        <v xml:space="preserve"> </v>
      </c>
      <c r="Q21" s="432" t="str">
        <f t="shared" si="20"/>
        <v xml:space="preserve"> </v>
      </c>
      <c r="R21" s="401">
        <f>MAX(R13:R20)</f>
        <v>0</v>
      </c>
      <c r="S21" s="433" t="str">
        <f>LOOKUP(J21,$B$86:$B$92,$D$86:$D$92)</f>
        <v>Insignificant</v>
      </c>
      <c r="T21" s="835"/>
      <c r="U21" s="434">
        <f t="shared" si="22"/>
        <v>0</v>
      </c>
      <c r="V21" s="450"/>
      <c r="W21" s="451"/>
      <c r="X21" s="452">
        <f t="shared" si="36"/>
        <v>3</v>
      </c>
      <c r="Y21" s="388">
        <f>IF($AH20=Y$2,3," ")</f>
        <v>3</v>
      </c>
      <c r="Z21" s="388" t="str">
        <f>IF($AH20=Z$2,2," ")</f>
        <v xml:space="preserve"> </v>
      </c>
      <c r="AA21" s="388" t="str">
        <f>IF($AH20=AA$2,1," ")</f>
        <v xml:space="preserve"> </v>
      </c>
      <c r="AB21" s="388" t="str">
        <f>IF($AH20=AB$2,0," ")</f>
        <v xml:space="preserve"> </v>
      </c>
      <c r="AC21" s="435">
        <f t="shared" si="37"/>
        <v>3</v>
      </c>
      <c r="AD21" s="573"/>
      <c r="AE21" s="419"/>
      <c r="AF21" s="419"/>
      <c r="AG21" s="419"/>
      <c r="AH21" s="884"/>
      <c r="AI21" s="41"/>
      <c r="AJ21" s="650" t="str">
        <f>LOOKUP($BU21,$BW$11:$CC$11,$BW$12:$CC$12)</f>
        <v>Insignificant</v>
      </c>
      <c r="AK21" s="41"/>
      <c r="AL21" s="29"/>
      <c r="AM21" s="509">
        <f t="shared" si="28"/>
        <v>1</v>
      </c>
      <c r="AN21" s="363"/>
      <c r="AO21" s="363"/>
      <c r="AP21" s="364"/>
      <c r="AQ21" s="363"/>
      <c r="AR21" s="363"/>
      <c r="AS21" s="363"/>
      <c r="AT21" s="363"/>
      <c r="AU21" s="363"/>
      <c r="AV21" s="363"/>
      <c r="AW21" s="363"/>
      <c r="AX21" s="363"/>
      <c r="AY21" s="363"/>
      <c r="AZ21" s="363"/>
      <c r="BA21" s="363"/>
      <c r="BB21" s="363"/>
      <c r="BC21" s="363"/>
      <c r="BD21" s="363"/>
      <c r="BE21" s="381"/>
      <c r="BF21" s="381"/>
      <c r="BG21" s="381"/>
      <c r="BH21" s="381"/>
      <c r="BI21" s="29"/>
      <c r="BJ21" s="29"/>
      <c r="BK21" s="29"/>
      <c r="BL21" s="29"/>
      <c r="BM21" s="29"/>
      <c r="BN21" s="29"/>
      <c r="BO21" s="29"/>
      <c r="BP21" s="29"/>
      <c r="BQ21" s="29"/>
      <c r="BR21" s="29"/>
      <c r="BS21" s="29"/>
      <c r="BT21" s="29"/>
      <c r="BU21" s="527">
        <f>MAX(BU13:BU20)</f>
        <v>0</v>
      </c>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row>
    <row r="22" spans="1:111" ht="10.15" customHeight="1" thickTop="1" thickBot="1" x14ac:dyDescent="0.3">
      <c r="A22" s="41"/>
      <c r="B22" s="866" t="s">
        <v>324</v>
      </c>
      <c r="C22" s="866"/>
      <c r="D22" s="866"/>
      <c r="E22" s="885" t="s">
        <v>117</v>
      </c>
      <c r="F22" s="885" t="s">
        <v>118</v>
      </c>
      <c r="G22" s="436"/>
      <c r="H22" s="477"/>
      <c r="I22" s="477"/>
      <c r="J22" s="477"/>
      <c r="K22" s="438"/>
      <c r="L22" s="871" t="s">
        <v>119</v>
      </c>
      <c r="M22" s="436"/>
      <c r="N22" s="478"/>
      <c r="O22" s="478"/>
      <c r="P22" s="478"/>
      <c r="Q22" s="479"/>
      <c r="R22" s="478"/>
      <c r="S22" s="480"/>
      <c r="T22" s="481"/>
      <c r="U22" s="482"/>
      <c r="V22" s="483"/>
      <c r="W22" s="483"/>
      <c r="X22" s="484"/>
      <c r="Y22" s="485"/>
      <c r="Z22" s="485"/>
      <c r="AA22" s="485"/>
      <c r="AB22" s="485"/>
      <c r="AC22" s="484"/>
      <c r="AD22" s="887" t="s">
        <v>345</v>
      </c>
      <c r="AE22" s="888"/>
      <c r="AF22" s="888"/>
      <c r="AG22" s="888"/>
      <c r="AH22" s="891" t="s">
        <v>181</v>
      </c>
      <c r="AI22" s="443"/>
      <c r="AJ22" s="887" t="s">
        <v>145</v>
      </c>
      <c r="AK22" s="41"/>
      <c r="AL22" s="29"/>
      <c r="AM22" s="363"/>
      <c r="AN22" s="363"/>
      <c r="AO22" s="363"/>
      <c r="AP22" s="364"/>
      <c r="AQ22" s="363"/>
      <c r="AR22" s="363"/>
      <c r="AS22" s="363"/>
      <c r="AT22" s="363"/>
      <c r="AU22" s="363"/>
      <c r="AV22" s="363"/>
      <c r="AW22" s="363"/>
      <c r="AX22" s="363"/>
      <c r="AY22" s="363"/>
      <c r="AZ22" s="363"/>
      <c r="BA22" s="363"/>
      <c r="BB22" s="363"/>
      <c r="BC22" s="363"/>
      <c r="BD22" s="363"/>
      <c r="BE22" s="381"/>
      <c r="BF22" s="381"/>
      <c r="BG22" s="381"/>
      <c r="BH22" s="381"/>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row>
    <row r="23" spans="1:111" s="17" customFormat="1" ht="120.2" customHeight="1" thickTop="1" x14ac:dyDescent="0.25">
      <c r="A23" s="46"/>
      <c r="B23" s="836"/>
      <c r="C23" s="836"/>
      <c r="D23" s="836"/>
      <c r="E23" s="886"/>
      <c r="F23" s="886"/>
      <c r="G23" s="436"/>
      <c r="H23" s="453" t="s">
        <v>121</v>
      </c>
      <c r="I23" s="453" t="s">
        <v>122</v>
      </c>
      <c r="J23" s="453" t="s">
        <v>123</v>
      </c>
      <c r="K23" s="438"/>
      <c r="L23" s="873"/>
      <c r="M23" s="436"/>
      <c r="N23" s="454" t="str">
        <f>IF(OR(F22=" ",G23=" ")," ",LOOKUP(K23,$B$86:$B$92,$H$86:$H$92))</f>
        <v>I</v>
      </c>
      <c r="O23" s="454" t="s">
        <v>57</v>
      </c>
      <c r="P23" s="454" t="s">
        <v>56</v>
      </c>
      <c r="Q23" s="454" t="s">
        <v>154</v>
      </c>
      <c r="R23" s="455" t="s">
        <v>313</v>
      </c>
      <c r="S23" s="455"/>
      <c r="T23" s="456"/>
      <c r="U23" s="457"/>
      <c r="V23" s="457"/>
      <c r="W23" s="457"/>
      <c r="X23" s="457"/>
      <c r="Y23" s="457"/>
      <c r="Z23" s="457"/>
      <c r="AA23" s="457"/>
      <c r="AB23" s="457"/>
      <c r="AC23" s="457"/>
      <c r="AD23" s="889"/>
      <c r="AE23" s="890"/>
      <c r="AF23" s="890"/>
      <c r="AG23" s="890"/>
      <c r="AH23" s="891"/>
      <c r="AI23" s="458"/>
      <c r="AJ23" s="889"/>
      <c r="AK23" s="46"/>
      <c r="AL23" s="257"/>
      <c r="AM23" s="257"/>
      <c r="AN23" s="257"/>
      <c r="AO23" s="257"/>
      <c r="AP23" s="257"/>
      <c r="AQ23" s="363"/>
      <c r="AR23" s="363"/>
      <c r="AS23" s="363"/>
      <c r="AT23" s="363"/>
      <c r="AU23" s="363"/>
      <c r="AV23" s="363"/>
      <c r="AW23" s="363"/>
      <c r="AX23" s="363"/>
      <c r="AY23" s="363"/>
      <c r="AZ23" s="363"/>
      <c r="BA23" s="363"/>
      <c r="BB23" s="363"/>
      <c r="BC23" s="363"/>
      <c r="BD23" s="363"/>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row>
    <row r="24" spans="1:111" ht="24.95" customHeight="1" x14ac:dyDescent="0.25">
      <c r="A24" s="41"/>
      <c r="B24" s="828" t="s">
        <v>172</v>
      </c>
      <c r="C24" s="829"/>
      <c r="D24" s="640" t="s">
        <v>149</v>
      </c>
      <c r="E24" s="48"/>
      <c r="F24" s="48"/>
      <c r="G24" s="44"/>
      <c r="H24" s="49" t="b">
        <f>IF(E24=" "," ",IF(E24=$E$86,$B$86,IF(E24=$E$87,$B$87,IF(E24=$E$88,$B$88,IF(E24=$E$89,$B$89)))))</f>
        <v>0</v>
      </c>
      <c r="I24" s="49" t="b">
        <f>IF(F24=" "," ",IF(F24=$F$86,$B$86,IF(F24=$F$87,$B$87,IF(F24=$F$88,$B$88,IF(F24=$F$89,$B$89)))))</f>
        <v>0</v>
      </c>
      <c r="J24" s="49">
        <f>IF(OR(H24=" ",I24=" ")," ",H24+I24)</f>
        <v>0</v>
      </c>
      <c r="K24" s="43"/>
      <c r="L24" s="47" t="str">
        <f>IF(OR(E24=" ",F24=" ")," ",LOOKUP(J24,$B$86:$B$92,$H$86:$H$92))</f>
        <v>I</v>
      </c>
      <c r="M24" s="44"/>
      <c r="N24" s="378">
        <f>IF($L24=N$5,0," ")</f>
        <v>0</v>
      </c>
      <c r="O24" s="378" t="str">
        <f>IF($L24=O$5,1," ")</f>
        <v xml:space="preserve"> </v>
      </c>
      <c r="P24" s="378" t="str">
        <f>IF($L24=P$5,2," ")</f>
        <v xml:space="preserve"> </v>
      </c>
      <c r="Q24" s="379" t="str">
        <f>IF($L24=Q$5,3," ")</f>
        <v xml:space="preserve"> </v>
      </c>
      <c r="R24" s="378">
        <f t="shared" si="21"/>
        <v>0</v>
      </c>
      <c r="S24" s="401"/>
      <c r="T24" s="120"/>
      <c r="U24" s="45">
        <f t="shared" ref="U24:U25" si="38">R24</f>
        <v>0</v>
      </c>
      <c r="V24" s="386"/>
      <c r="W24" s="387"/>
      <c r="X24" s="377">
        <f t="shared" ref="X24:X25" si="39">MAX(Y24:AB24)</f>
        <v>0</v>
      </c>
      <c r="Y24" s="388" t="str">
        <f>IF($AH24=Y$2,3," ")</f>
        <v xml:space="preserve"> </v>
      </c>
      <c r="Z24" s="388" t="str">
        <f>IF($AH24=Z$2,2," ")</f>
        <v xml:space="preserve"> </v>
      </c>
      <c r="AA24" s="388" t="str">
        <f>IF($AH24=AA$2,1," ")</f>
        <v xml:space="preserve"> </v>
      </c>
      <c r="AB24" s="388" t="str">
        <f>IF($AH24=AB$2,0," ")</f>
        <v xml:space="preserve"> </v>
      </c>
      <c r="AC24" s="459">
        <f t="shared" ref="AC24:AC25" si="40">U24+X24</f>
        <v>0</v>
      </c>
      <c r="AD24" s="893"/>
      <c r="AE24" s="893"/>
      <c r="AF24" s="893"/>
      <c r="AG24" s="894"/>
      <c r="AH24" s="891"/>
      <c r="AI24" s="41"/>
      <c r="AJ24" s="650" t="str">
        <f>IF(U24=0," ",LOOKUP($BU24,$BW$11:$CC$11,$BW$12:$CC$12))</f>
        <v xml:space="preserve"> </v>
      </c>
      <c r="AK24" s="41"/>
      <c r="AL24" s="29"/>
      <c r="AM24" s="509">
        <f t="shared" ref="AM24:AM25" si="41">$AQ$5</f>
        <v>1</v>
      </c>
      <c r="AN24" s="363"/>
      <c r="AO24" s="363"/>
      <c r="AP24" s="364"/>
      <c r="AQ24" s="363"/>
      <c r="AR24" s="363"/>
      <c r="AS24" s="363"/>
      <c r="AT24" s="363"/>
      <c r="AU24" s="363"/>
      <c r="AV24" s="363"/>
      <c r="AW24" s="363"/>
      <c r="AX24" s="363"/>
      <c r="AY24" s="363"/>
      <c r="AZ24" s="363"/>
      <c r="BA24" s="363"/>
      <c r="BB24" s="363"/>
      <c r="BC24" s="363"/>
      <c r="BD24" s="363"/>
      <c r="BE24" s="381"/>
      <c r="BF24" s="381"/>
      <c r="BG24" s="381"/>
      <c r="BH24" s="381"/>
      <c r="BI24" s="29"/>
      <c r="BJ24" s="29"/>
      <c r="BK24" s="509"/>
      <c r="BL24" s="509">
        <f t="shared" ref="BL24:BL25" si="42">R24</f>
        <v>0</v>
      </c>
      <c r="BM24" s="509">
        <f t="shared" ref="BM24:BM25" si="43">LOOKUP(AM24,BE$5:BH$5,BE$6:BH$6)</f>
        <v>3</v>
      </c>
      <c r="BN24" s="509">
        <f t="shared" ref="BN24:BN25" si="44">BL24+BM24</f>
        <v>3</v>
      </c>
      <c r="BO24" s="29"/>
      <c r="BP24" s="518" t="str">
        <f t="shared" ref="BP24:BS25" si="45">IF($BL24=BP$4,BP$4," ")</f>
        <v xml:space="preserve"> </v>
      </c>
      <c r="BQ24" s="518" t="str">
        <f t="shared" si="45"/>
        <v xml:space="preserve"> </v>
      </c>
      <c r="BR24" s="518" t="str">
        <f t="shared" si="45"/>
        <v xml:space="preserve"> </v>
      </c>
      <c r="BS24" s="518">
        <f t="shared" si="45"/>
        <v>0</v>
      </c>
      <c r="BT24" s="520">
        <f t="shared" ref="BT24:BT25" si="46">MAX(BP24:BS24)</f>
        <v>0</v>
      </c>
      <c r="BU24" s="520">
        <f t="shared" ref="BU24:BU25" si="47">IF(BT24&lt;3,BT24,BN24)</f>
        <v>0</v>
      </c>
      <c r="BV24" s="29"/>
      <c r="BW24" s="518">
        <f t="shared" ref="BW24:CC26" si="48">IF($BU24=BW$11,BW$11," ")</f>
        <v>0</v>
      </c>
      <c r="BX24" s="518" t="str">
        <f t="shared" si="48"/>
        <v xml:space="preserve"> </v>
      </c>
      <c r="BY24" s="518" t="str">
        <f t="shared" si="48"/>
        <v xml:space="preserve"> </v>
      </c>
      <c r="BZ24" s="518" t="str">
        <f t="shared" si="48"/>
        <v xml:space="preserve"> </v>
      </c>
      <c r="CA24" s="518" t="str">
        <f t="shared" si="48"/>
        <v xml:space="preserve"> </v>
      </c>
      <c r="CB24" s="518" t="str">
        <f t="shared" si="48"/>
        <v xml:space="preserve"> </v>
      </c>
      <c r="CC24" s="518" t="str">
        <f t="shared" si="48"/>
        <v xml:space="preserve"> </v>
      </c>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row>
    <row r="25" spans="1:111" ht="24.95" customHeight="1" thickBot="1" x14ac:dyDescent="0.3">
      <c r="A25" s="41"/>
      <c r="B25" s="830"/>
      <c r="C25" s="831"/>
      <c r="D25" s="641" t="s">
        <v>150</v>
      </c>
      <c r="E25" s="48"/>
      <c r="F25" s="48"/>
      <c r="G25" s="44"/>
      <c r="H25" s="49" t="b">
        <f>IF(E25=" "," ",IF(E25=$E$86,$B$86,IF(E25=$E$87,$B$87,IF(E25=$E$88,$B$88,IF(E25=$E$89,$B$89)))))</f>
        <v>0</v>
      </c>
      <c r="I25" s="49" t="b">
        <f>IF(F25=" "," ",IF(F25=$F$86,$B$86,IF(F25=$F$87,$B$87,IF(F25=$F$88,$B$88,IF(F25=$F$89,$B$89)))))</f>
        <v>0</v>
      </c>
      <c r="J25" s="49">
        <f>IF(OR(H25=" ",I25=" ")," ",H25+I25)</f>
        <v>0</v>
      </c>
      <c r="K25" s="43"/>
      <c r="L25" s="47" t="str">
        <f>IF(OR(E25=" ",F25=" ")," ",LOOKUP(J25,$B$86:$B$92,$H$86:$H$92))</f>
        <v>I</v>
      </c>
      <c r="M25" s="44"/>
      <c r="N25" s="378">
        <f>IF($L25=N$5,0," ")</f>
        <v>0</v>
      </c>
      <c r="O25" s="378" t="str">
        <f>IF($L25=O$5,1," ")</f>
        <v xml:space="preserve"> </v>
      </c>
      <c r="P25" s="378" t="str">
        <f>IF($L25=P$5,2," ")</f>
        <v xml:space="preserve"> </v>
      </c>
      <c r="Q25" s="379" t="str">
        <f>IF($L25=Q$5,3," ")</f>
        <v xml:space="preserve"> </v>
      </c>
      <c r="R25" s="378">
        <f t="shared" si="21"/>
        <v>0</v>
      </c>
      <c r="S25" s="401"/>
      <c r="T25" s="120"/>
      <c r="U25" s="45">
        <f t="shared" si="38"/>
        <v>0</v>
      </c>
      <c r="V25" s="386"/>
      <c r="W25" s="387"/>
      <c r="X25" s="377">
        <f t="shared" si="39"/>
        <v>0</v>
      </c>
      <c r="Y25" s="388" t="str">
        <f>IF($AH25=Y$2,3," ")</f>
        <v xml:space="preserve"> </v>
      </c>
      <c r="Z25" s="388" t="str">
        <f>IF($AH25=Z$2,2," ")</f>
        <v xml:space="preserve"> </v>
      </c>
      <c r="AA25" s="388" t="str">
        <f>IF($AH25=AA$2,1," ")</f>
        <v xml:space="preserve"> </v>
      </c>
      <c r="AB25" s="388" t="str">
        <f>IF($AH25=AB$2,0," ")</f>
        <v xml:space="preserve"> </v>
      </c>
      <c r="AC25" s="459">
        <f t="shared" si="40"/>
        <v>0</v>
      </c>
      <c r="AD25" s="877"/>
      <c r="AE25" s="877"/>
      <c r="AF25" s="877"/>
      <c r="AG25" s="878"/>
      <c r="AH25" s="892"/>
      <c r="AI25" s="41"/>
      <c r="AJ25" s="650" t="str">
        <f>IF(U25=0," ",LOOKUP($BU25,$BW$11:$CC$11,$BW$12:$CC$12))</f>
        <v xml:space="preserve"> </v>
      </c>
      <c r="AK25" s="41"/>
      <c r="AL25" s="29"/>
      <c r="AM25" s="509">
        <f t="shared" si="41"/>
        <v>1</v>
      </c>
      <c r="AN25" s="363"/>
      <c r="AO25" s="363"/>
      <c r="AP25" s="364"/>
      <c r="AQ25" s="363"/>
      <c r="AR25" s="363"/>
      <c r="AS25" s="363"/>
      <c r="AT25" s="363"/>
      <c r="AU25" s="363"/>
      <c r="AV25" s="363"/>
      <c r="AW25" s="363"/>
      <c r="AX25" s="363"/>
      <c r="AY25" s="363"/>
      <c r="AZ25" s="363"/>
      <c r="BA25" s="363"/>
      <c r="BB25" s="363"/>
      <c r="BC25" s="363"/>
      <c r="BD25" s="363"/>
      <c r="BE25" s="381"/>
      <c r="BF25" s="381"/>
      <c r="BG25" s="381"/>
      <c r="BH25" s="381"/>
      <c r="BI25" s="29"/>
      <c r="BJ25" s="29"/>
      <c r="BK25" s="509"/>
      <c r="BL25" s="509">
        <f t="shared" si="42"/>
        <v>0</v>
      </c>
      <c r="BM25" s="509">
        <f t="shared" si="43"/>
        <v>3</v>
      </c>
      <c r="BN25" s="509">
        <f t="shared" si="44"/>
        <v>3</v>
      </c>
      <c r="BO25" s="29"/>
      <c r="BP25" s="518" t="str">
        <f t="shared" si="45"/>
        <v xml:space="preserve"> </v>
      </c>
      <c r="BQ25" s="518" t="str">
        <f t="shared" si="45"/>
        <v xml:space="preserve"> </v>
      </c>
      <c r="BR25" s="518" t="str">
        <f t="shared" si="45"/>
        <v xml:space="preserve"> </v>
      </c>
      <c r="BS25" s="518">
        <f t="shared" si="45"/>
        <v>0</v>
      </c>
      <c r="BT25" s="520">
        <f t="shared" si="46"/>
        <v>0</v>
      </c>
      <c r="BU25" s="520">
        <f t="shared" si="47"/>
        <v>0</v>
      </c>
      <c r="BV25" s="29"/>
      <c r="BW25" s="518">
        <f t="shared" si="48"/>
        <v>0</v>
      </c>
      <c r="BX25" s="518" t="str">
        <f t="shared" si="48"/>
        <v xml:space="preserve"> </v>
      </c>
      <c r="BY25" s="518" t="str">
        <f t="shared" si="48"/>
        <v xml:space="preserve"> </v>
      </c>
      <c r="BZ25" s="518" t="str">
        <f t="shared" si="48"/>
        <v xml:space="preserve"> </v>
      </c>
      <c r="CA25" s="518" t="str">
        <f t="shared" si="48"/>
        <v xml:space="preserve"> </v>
      </c>
      <c r="CB25" s="518" t="str">
        <f t="shared" si="48"/>
        <v xml:space="preserve"> </v>
      </c>
      <c r="CC25" s="518" t="str">
        <f t="shared" si="48"/>
        <v xml:space="preserve"> </v>
      </c>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row>
    <row r="26" spans="1:111" ht="24.95" customHeight="1" thickBot="1" x14ac:dyDescent="0.3">
      <c r="A26" s="41"/>
      <c r="B26" s="830"/>
      <c r="C26" s="831"/>
      <c r="D26" s="431" t="s">
        <v>323</v>
      </c>
      <c r="E26" s="657"/>
      <c r="F26" s="657"/>
      <c r="G26" s="44"/>
      <c r="H26" s="382"/>
      <c r="I26" s="382"/>
      <c r="J26" s="382">
        <f>MAX(J24:J25)</f>
        <v>0</v>
      </c>
      <c r="K26" s="43"/>
      <c r="L26" s="89" t="str">
        <f>IF(OR(E26=" ",F26=" ")," ",LOOKUP(J26,$B$86:$B$92,$H$86:$H$92))</f>
        <v>I</v>
      </c>
      <c r="M26" s="44"/>
      <c r="N26" s="401">
        <f>IF($L26=N$5,0," ")</f>
        <v>0</v>
      </c>
      <c r="O26" s="401" t="str">
        <f>IF($L26=O$5,1," ")</f>
        <v xml:space="preserve"> </v>
      </c>
      <c r="P26" s="401" t="str">
        <f>IF($L26=P$5,2," ")</f>
        <v xml:space="preserve"> </v>
      </c>
      <c r="Q26" s="432" t="str">
        <f>IF($L26=Q$5,3," ")</f>
        <v xml:space="preserve"> </v>
      </c>
      <c r="R26" s="401">
        <f>MAX(R24:R25)</f>
        <v>0</v>
      </c>
      <c r="S26" s="433" t="str">
        <f>LOOKUP(J26,$B$86:$B$92,$D$86:$D$92)</f>
        <v>Insignificant</v>
      </c>
      <c r="T26" s="120"/>
      <c r="U26" s="434">
        <f>R26</f>
        <v>0</v>
      </c>
      <c r="V26" s="855"/>
      <c r="W26" s="856"/>
      <c r="X26" s="856"/>
      <c r="Y26" s="856"/>
      <c r="Z26" s="856"/>
      <c r="AA26" s="856"/>
      <c r="AB26" s="857"/>
      <c r="AC26" s="435">
        <f>MAX(AC24:AC25)</f>
        <v>0</v>
      </c>
      <c r="AD26" s="574"/>
      <c r="AE26" s="43"/>
      <c r="AF26" s="43"/>
      <c r="AG26" s="43"/>
      <c r="AH26" s="653" t="str">
        <f>AH20</f>
        <v>I</v>
      </c>
      <c r="AI26" s="41"/>
      <c r="AJ26" s="650" t="str">
        <f>LOOKUP($BU26,$BW$11:$CC$11,$BW$12:$CC$12)</f>
        <v>Insignificant</v>
      </c>
      <c r="AK26" s="41"/>
      <c r="AL26" s="29"/>
      <c r="AM26" s="29"/>
      <c r="AN26" s="29"/>
      <c r="AO26" s="29"/>
      <c r="AP26" s="29"/>
      <c r="AQ26" s="363"/>
      <c r="AR26" s="363"/>
      <c r="AS26" s="363"/>
      <c r="AT26" s="363"/>
      <c r="AU26" s="363"/>
      <c r="AV26" s="363"/>
      <c r="AW26" s="363"/>
      <c r="AX26" s="363"/>
      <c r="AY26" s="363"/>
      <c r="AZ26" s="363"/>
      <c r="BA26" s="363"/>
      <c r="BB26" s="363"/>
      <c r="BC26" s="363"/>
      <c r="BD26" s="363"/>
      <c r="BE26" s="381"/>
      <c r="BF26" s="381"/>
      <c r="BG26" s="381"/>
      <c r="BH26" s="381"/>
      <c r="BI26" s="29"/>
      <c r="BJ26" s="29"/>
      <c r="BK26" s="509"/>
      <c r="BL26" s="509"/>
      <c r="BM26" s="509"/>
      <c r="BN26" s="509"/>
      <c r="BO26" s="29"/>
      <c r="BP26" s="518"/>
      <c r="BQ26" s="518"/>
      <c r="BR26" s="518"/>
      <c r="BS26" s="518"/>
      <c r="BT26" s="520"/>
      <c r="BU26" s="527">
        <f>MAX(BU24:BU25)</f>
        <v>0</v>
      </c>
      <c r="BV26" s="29"/>
      <c r="BW26" s="518">
        <f t="shared" si="48"/>
        <v>0</v>
      </c>
      <c r="BX26" s="518" t="str">
        <f t="shared" si="48"/>
        <v xml:space="preserve"> </v>
      </c>
      <c r="BY26" s="518" t="str">
        <f t="shared" si="48"/>
        <v xml:space="preserve"> </v>
      </c>
      <c r="BZ26" s="518" t="str">
        <f t="shared" si="48"/>
        <v xml:space="preserve"> </v>
      </c>
      <c r="CA26" s="518" t="str">
        <f t="shared" si="48"/>
        <v xml:space="preserve"> </v>
      </c>
      <c r="CB26" s="518" t="str">
        <f t="shared" si="48"/>
        <v xml:space="preserve"> </v>
      </c>
      <c r="CC26" s="518" t="str">
        <f t="shared" si="48"/>
        <v xml:space="preserve"> </v>
      </c>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row>
    <row r="27" spans="1:111" ht="20.100000000000001" customHeight="1" thickTop="1" thickBot="1" x14ac:dyDescent="0.45">
      <c r="A27" s="41"/>
      <c r="B27" s="818" t="s">
        <v>42</v>
      </c>
      <c r="C27" s="818"/>
      <c r="D27" s="818"/>
      <c r="E27" s="448"/>
      <c r="F27" s="448"/>
      <c r="G27" s="436"/>
      <c r="H27" s="437"/>
      <c r="I27" s="437"/>
      <c r="J27" s="437">
        <f>MAX(J9,J21,J26)</f>
        <v>0</v>
      </c>
      <c r="K27" s="438"/>
      <c r="L27" s="820" t="str">
        <f>IF(OR(E27=" ",F27=" ")," ",LOOKUP(J27,$B$86:$B$92,$H$86:$H$92))</f>
        <v>I</v>
      </c>
      <c r="M27" s="436"/>
      <c r="N27" s="439">
        <f>IF($L27=N$5,0," ")</f>
        <v>0</v>
      </c>
      <c r="O27" s="439" t="str">
        <f>IF($L27=O$5,1," ")</f>
        <v xml:space="preserve"> </v>
      </c>
      <c r="P27" s="439" t="str">
        <f>IF($L27=P$5,2," ")</f>
        <v xml:space="preserve"> </v>
      </c>
      <c r="Q27" s="440" t="str">
        <f>IF($L27=Q$5,3," ")</f>
        <v xml:space="preserve"> </v>
      </c>
      <c r="R27" s="439">
        <f>MAX(R25:R26)</f>
        <v>0</v>
      </c>
      <c r="S27" s="441" t="str">
        <f>LOOKUP(J27,$B$86:$B$92,$D$86:$D$92)</f>
        <v>Insignificant</v>
      </c>
      <c r="T27" s="442"/>
      <c r="U27" s="443"/>
      <c r="V27" s="443"/>
      <c r="W27" s="443"/>
      <c r="X27" s="443"/>
      <c r="Y27" s="443"/>
      <c r="Z27" s="443"/>
      <c r="AA27" s="443"/>
      <c r="AB27" s="443"/>
      <c r="AC27" s="444">
        <f>MAX(AC25:AC26)</f>
        <v>0</v>
      </c>
      <c r="AD27" s="575" t="s">
        <v>5</v>
      </c>
      <c r="AE27" s="445"/>
      <c r="AF27" s="445"/>
      <c r="AG27" s="445"/>
      <c r="AH27" s="660"/>
      <c r="AI27" s="443"/>
      <c r="AJ27" s="881" t="str">
        <f>LOOKUP(BU27,BW4:CC4,BW5:CC5)</f>
        <v>Insignificant</v>
      </c>
      <c r="AK27" s="41"/>
      <c r="AL27" s="29"/>
      <c r="AM27" s="29"/>
      <c r="AN27" s="29"/>
      <c r="AO27" s="29"/>
      <c r="AP27" s="29"/>
      <c r="AQ27" s="363"/>
      <c r="AR27" s="363"/>
      <c r="AS27" s="363"/>
      <c r="AT27" s="363"/>
      <c r="AU27" s="363"/>
      <c r="AV27" s="363"/>
      <c r="AW27" s="363"/>
      <c r="AX27" s="363"/>
      <c r="AY27" s="363"/>
      <c r="AZ27" s="363"/>
      <c r="BA27" s="363"/>
      <c r="BB27" s="363"/>
      <c r="BC27" s="363"/>
      <c r="BD27" s="363"/>
      <c r="BE27" s="29"/>
      <c r="BF27" s="29"/>
      <c r="BG27" s="29"/>
      <c r="BH27" s="29"/>
      <c r="BI27" s="29"/>
      <c r="BJ27" s="29"/>
      <c r="BK27" s="29"/>
      <c r="BL27" s="29"/>
      <c r="BM27" s="29"/>
      <c r="BN27" s="29"/>
      <c r="BO27" s="29"/>
      <c r="BP27" s="29"/>
      <c r="BQ27" s="29"/>
      <c r="BR27" s="29"/>
      <c r="BS27" s="29"/>
      <c r="BT27" s="29"/>
      <c r="BU27" s="527">
        <f>MAX(BU9,BU21,BU26)</f>
        <v>0</v>
      </c>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row>
    <row r="28" spans="1:111" ht="20.100000000000001" customHeight="1" x14ac:dyDescent="0.4">
      <c r="A28" s="41"/>
      <c r="B28" s="819"/>
      <c r="C28" s="819"/>
      <c r="D28" s="819"/>
      <c r="E28" s="449"/>
      <c r="F28" s="449"/>
      <c r="G28" s="90"/>
      <c r="H28" s="382"/>
      <c r="I28" s="382"/>
      <c r="J28" s="382"/>
      <c r="K28" s="91"/>
      <c r="L28" s="821"/>
      <c r="M28" s="90"/>
      <c r="N28" s="383"/>
      <c r="O28" s="383"/>
      <c r="P28" s="383"/>
      <c r="Q28" s="384"/>
      <c r="R28" s="383"/>
      <c r="S28" s="383"/>
      <c r="T28" s="336"/>
      <c r="U28" s="446"/>
      <c r="V28" s="446"/>
      <c r="W28" s="446"/>
      <c r="X28" s="446"/>
      <c r="Y28" s="446"/>
      <c r="Z28" s="446"/>
      <c r="AA28" s="446"/>
      <c r="AB28" s="446"/>
      <c r="AC28" s="427"/>
      <c r="AD28" s="576" t="s">
        <v>6</v>
      </c>
      <c r="AE28" s="447"/>
      <c r="AF28" s="447"/>
      <c r="AG28" s="447"/>
      <c r="AH28" s="661"/>
      <c r="AI28" s="446"/>
      <c r="AJ28" s="882"/>
      <c r="AK28" s="41"/>
      <c r="AL28" s="29"/>
      <c r="AM28" s="29"/>
      <c r="AN28" s="29"/>
      <c r="AO28" s="29"/>
      <c r="AP28" s="29"/>
      <c r="AQ28" s="363"/>
      <c r="AR28" s="363"/>
      <c r="AS28" s="363"/>
      <c r="AT28" s="363"/>
      <c r="AU28" s="363"/>
      <c r="AV28" s="363"/>
      <c r="AW28" s="363"/>
      <c r="AX28" s="363"/>
      <c r="AY28" s="363"/>
      <c r="AZ28" s="363"/>
      <c r="BA28" s="363"/>
      <c r="BB28" s="363"/>
      <c r="BC28" s="363"/>
      <c r="BD28" s="363"/>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row>
    <row r="29" spans="1:111" ht="12.2" customHeight="1" x14ac:dyDescent="0.3">
      <c r="A29" s="41"/>
      <c r="B29" s="41"/>
      <c r="C29" s="41"/>
      <c r="D29" s="41"/>
      <c r="E29" s="62"/>
      <c r="F29" s="62"/>
      <c r="G29" s="41"/>
      <c r="H29" s="41"/>
      <c r="I29" s="41"/>
      <c r="J29" s="41"/>
      <c r="K29" s="41"/>
      <c r="L29" s="41"/>
      <c r="M29" s="41"/>
      <c r="N29" s="41"/>
      <c r="O29" s="41"/>
      <c r="P29" s="41"/>
      <c r="Q29" s="41"/>
      <c r="R29" s="41"/>
      <c r="S29" s="41"/>
      <c r="T29" s="43"/>
      <c r="U29" s="41"/>
      <c r="V29" s="41"/>
      <c r="W29" s="41"/>
      <c r="X29" s="41"/>
      <c r="Y29" s="41"/>
      <c r="Z29" s="41"/>
      <c r="AA29" s="41"/>
      <c r="AB29" s="41"/>
      <c r="AC29" s="427"/>
      <c r="AD29" s="574"/>
      <c r="AE29" s="43"/>
      <c r="AF29" s="43"/>
      <c r="AG29" s="43"/>
      <c r="AH29" s="43"/>
      <c r="AI29" s="41"/>
      <c r="AJ29" s="663"/>
      <c r="AK29" s="41"/>
      <c r="AL29" s="29"/>
      <c r="AM29" s="29"/>
      <c r="AN29" s="29"/>
      <c r="AO29" s="29"/>
      <c r="AP29" s="29"/>
      <c r="AQ29" s="363"/>
      <c r="AR29" s="363"/>
      <c r="AS29" s="363"/>
      <c r="AT29" s="363"/>
      <c r="AU29" s="363"/>
      <c r="AV29" s="363"/>
      <c r="AW29" s="363"/>
      <c r="AX29" s="363"/>
      <c r="AY29" s="363"/>
      <c r="AZ29" s="363"/>
      <c r="BA29" s="363"/>
      <c r="BB29" s="363"/>
      <c r="BC29" s="363"/>
      <c r="BD29" s="363"/>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row>
    <row r="30" spans="1:111" ht="39.950000000000003" customHeight="1" x14ac:dyDescent="0.7">
      <c r="A30" s="422"/>
      <c r="B30" s="29"/>
      <c r="C30" s="29"/>
      <c r="D30" s="29"/>
      <c r="E30" s="258"/>
      <c r="F30" s="258"/>
      <c r="G30" s="29"/>
      <c r="H30" s="29"/>
      <c r="I30" s="29"/>
      <c r="J30" s="29"/>
      <c r="K30" s="29"/>
      <c r="L30" s="29"/>
      <c r="M30" s="29"/>
      <c r="N30" s="29"/>
      <c r="O30" s="29"/>
      <c r="P30" s="29"/>
      <c r="Q30" s="29"/>
      <c r="R30" s="29"/>
      <c r="S30" s="29"/>
      <c r="T30" s="29"/>
      <c r="U30" s="29"/>
      <c r="V30" s="29"/>
      <c r="W30" s="29"/>
      <c r="X30" s="29"/>
      <c r="Y30" s="29"/>
      <c r="Z30" s="29"/>
      <c r="AA30" s="29"/>
      <c r="AB30" s="29"/>
      <c r="AC30" s="29"/>
      <c r="AD30" s="577"/>
      <c r="AE30" s="422"/>
      <c r="AF30" s="422"/>
      <c r="AG30" s="422"/>
      <c r="AH30" s="422"/>
      <c r="AI30" s="422"/>
      <c r="AJ30" s="29"/>
      <c r="AK30" s="422"/>
      <c r="AL30" s="422"/>
      <c r="AM30" s="422"/>
      <c r="AN30" s="422"/>
      <c r="AO30" s="422"/>
      <c r="AP30" s="422"/>
      <c r="AQ30" s="363"/>
      <c r="AR30" s="363"/>
      <c r="AS30" s="363"/>
      <c r="AT30" s="363"/>
      <c r="AU30" s="363"/>
      <c r="AV30" s="363"/>
      <c r="AW30" s="363"/>
      <c r="AX30" s="363"/>
      <c r="AY30" s="363"/>
      <c r="AZ30" s="363"/>
      <c r="BA30" s="363"/>
      <c r="BB30" s="363"/>
      <c r="BC30" s="363"/>
      <c r="BD30" s="363"/>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row>
    <row r="31" spans="1:111" ht="169.5" customHeight="1" x14ac:dyDescent="0.3">
      <c r="A31" s="29"/>
      <c r="B31" s="29"/>
      <c r="C31" s="29"/>
      <c r="D31" s="29"/>
      <c r="E31" s="258"/>
      <c r="F31" s="258"/>
      <c r="G31" s="29"/>
      <c r="H31" s="29"/>
      <c r="I31" s="29"/>
      <c r="J31" s="29"/>
      <c r="K31" s="29"/>
      <c r="L31" s="29"/>
      <c r="M31" s="29"/>
      <c r="N31" s="29"/>
      <c r="O31" s="29"/>
      <c r="P31" s="29"/>
      <c r="Q31" s="29"/>
      <c r="R31" s="29"/>
      <c r="S31" s="29"/>
      <c r="T31" s="29"/>
      <c r="U31" s="29"/>
      <c r="V31" s="29"/>
      <c r="W31" s="29"/>
      <c r="X31" s="29"/>
      <c r="Y31" s="29"/>
      <c r="Z31" s="29"/>
      <c r="AA31" s="29"/>
      <c r="AB31" s="29"/>
      <c r="AC31" s="29"/>
      <c r="AD31" s="571"/>
      <c r="AE31" s="29"/>
      <c r="AF31" s="29"/>
      <c r="AG31" s="29"/>
      <c r="AH31" s="29"/>
      <c r="AI31" s="29"/>
      <c r="AJ31" s="29"/>
      <c r="AK31" s="29"/>
      <c r="AL31" s="29"/>
      <c r="AM31" s="29"/>
      <c r="AN31" s="29"/>
      <c r="AO31" s="29"/>
      <c r="AP31" s="29"/>
      <c r="AQ31" s="363"/>
      <c r="AR31" s="363"/>
      <c r="AS31" s="363"/>
      <c r="AT31" s="363"/>
      <c r="AU31" s="363"/>
      <c r="AV31" s="363"/>
      <c r="AW31" s="363"/>
      <c r="AX31" s="363"/>
      <c r="AY31" s="363"/>
      <c r="AZ31" s="363"/>
      <c r="BA31" s="363"/>
      <c r="BB31" s="363"/>
      <c r="BC31" s="363"/>
      <c r="BD31" s="363"/>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row>
    <row r="32" spans="1:111" ht="39.950000000000003" customHeight="1" x14ac:dyDescent="0.3">
      <c r="A32" s="29"/>
      <c r="B32" s="29"/>
      <c r="C32" s="29"/>
      <c r="D32" s="29"/>
      <c r="E32" s="258"/>
      <c r="F32" s="258"/>
      <c r="G32" s="29"/>
      <c r="H32" s="29"/>
      <c r="I32" s="29"/>
      <c r="J32" s="29"/>
      <c r="K32" s="29"/>
      <c r="L32" s="29"/>
      <c r="M32" s="29"/>
      <c r="N32" s="29"/>
      <c r="O32" s="29"/>
      <c r="P32" s="29"/>
      <c r="Q32" s="29"/>
      <c r="R32" s="29"/>
      <c r="S32" s="29"/>
      <c r="T32" s="29"/>
      <c r="U32" s="29"/>
      <c r="V32" s="29"/>
      <c r="W32" s="29"/>
      <c r="X32" s="29"/>
      <c r="Y32" s="29"/>
      <c r="Z32" s="29"/>
      <c r="AA32" s="29"/>
      <c r="AB32" s="29"/>
      <c r="AC32" s="29"/>
      <c r="AD32" s="571"/>
      <c r="AE32" s="29"/>
      <c r="AF32" s="29"/>
      <c r="AG32" s="29"/>
      <c r="AH32" s="29"/>
      <c r="AI32" s="29"/>
      <c r="AJ32" s="29"/>
      <c r="AK32" s="29"/>
      <c r="AL32" s="29"/>
      <c r="AM32" s="29"/>
      <c r="AN32" s="29"/>
      <c r="AO32" s="29"/>
      <c r="AP32" s="29"/>
      <c r="AQ32" s="363"/>
      <c r="AR32" s="363"/>
      <c r="AS32" s="363"/>
      <c r="AT32" s="363"/>
      <c r="AU32" s="363"/>
      <c r="AV32" s="363"/>
      <c r="AW32" s="363"/>
      <c r="AX32" s="363"/>
      <c r="AY32" s="363"/>
      <c r="AZ32" s="363"/>
      <c r="BA32" s="363"/>
      <c r="BB32" s="363"/>
      <c r="BC32" s="363"/>
      <c r="BD32" s="363"/>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row>
    <row r="33" spans="1:111" ht="39.950000000000003" customHeight="1" x14ac:dyDescent="0.3">
      <c r="A33" s="29"/>
      <c r="B33" s="29"/>
      <c r="C33" s="29"/>
      <c r="D33" s="29"/>
      <c r="E33" s="258"/>
      <c r="F33" s="258"/>
      <c r="G33" s="29"/>
      <c r="H33" s="29"/>
      <c r="I33" s="29"/>
      <c r="J33" s="29"/>
      <c r="K33" s="29"/>
      <c r="L33" s="29"/>
      <c r="M33" s="29"/>
      <c r="N33" s="29"/>
      <c r="O33" s="29"/>
      <c r="P33" s="29"/>
      <c r="Q33" s="29"/>
      <c r="R33" s="29"/>
      <c r="S33" s="29"/>
      <c r="T33" s="29"/>
      <c r="U33" s="29"/>
      <c r="V33" s="29"/>
      <c r="W33" s="29"/>
      <c r="X33" s="29"/>
      <c r="Y33" s="29"/>
      <c r="Z33" s="29"/>
      <c r="AA33" s="29"/>
      <c r="AB33" s="29"/>
      <c r="AC33" s="29"/>
      <c r="AD33" s="571"/>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row>
    <row r="34" spans="1:111" ht="39.950000000000003" customHeight="1" x14ac:dyDescent="0.3">
      <c r="A34" s="29"/>
      <c r="B34" s="29"/>
      <c r="C34" s="29"/>
      <c r="D34" s="29"/>
      <c r="E34" s="258"/>
      <c r="F34" s="258"/>
      <c r="G34" s="29"/>
      <c r="H34" s="29"/>
      <c r="I34" s="29"/>
      <c r="J34" s="29"/>
      <c r="K34" s="29"/>
      <c r="L34" s="29"/>
      <c r="M34" s="29"/>
      <c r="N34" s="29"/>
      <c r="O34" s="29"/>
      <c r="P34" s="29"/>
      <c r="Q34" s="29"/>
      <c r="R34" s="29"/>
      <c r="S34" s="29"/>
      <c r="T34" s="29"/>
      <c r="U34" s="29"/>
      <c r="V34" s="29"/>
      <c r="W34" s="29"/>
      <c r="X34" s="29"/>
      <c r="Y34" s="29"/>
      <c r="Z34" s="29"/>
      <c r="AA34" s="29"/>
      <c r="AB34" s="29"/>
      <c r="AC34" s="29"/>
      <c r="AD34" s="571"/>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row>
    <row r="35" spans="1:111" ht="39.950000000000003" customHeight="1" x14ac:dyDescent="0.3">
      <c r="A35" s="29"/>
      <c r="B35" s="29"/>
      <c r="C35" s="29"/>
      <c r="D35" s="29"/>
      <c r="E35" s="258"/>
      <c r="F35" s="258"/>
      <c r="G35" s="29"/>
      <c r="H35" s="29"/>
      <c r="I35" s="29"/>
      <c r="J35" s="29"/>
      <c r="K35" s="29"/>
      <c r="L35" s="29"/>
      <c r="M35" s="29"/>
      <c r="N35" s="29"/>
      <c r="O35" s="29"/>
      <c r="P35" s="29"/>
      <c r="Q35" s="29"/>
      <c r="R35" s="29"/>
      <c r="S35" s="29"/>
      <c r="T35" s="29"/>
      <c r="U35" s="29"/>
      <c r="V35" s="29"/>
      <c r="W35" s="29"/>
      <c r="X35" s="29"/>
      <c r="Y35" s="29"/>
      <c r="Z35" s="29"/>
      <c r="AA35" s="29"/>
      <c r="AB35" s="29"/>
      <c r="AC35" s="29"/>
      <c r="AD35" s="571"/>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row>
    <row r="36" spans="1:111" ht="39.950000000000003" customHeight="1" x14ac:dyDescent="0.3">
      <c r="A36" s="29"/>
      <c r="B36" s="29"/>
      <c r="C36" s="29"/>
      <c r="D36" s="29"/>
      <c r="E36" s="258"/>
      <c r="F36" s="258"/>
      <c r="G36" s="29"/>
      <c r="H36" s="29"/>
      <c r="I36" s="29"/>
      <c r="J36" s="29"/>
      <c r="K36" s="29"/>
      <c r="L36" s="29"/>
      <c r="M36" s="29"/>
      <c r="N36" s="29"/>
      <c r="O36" s="29"/>
      <c r="P36" s="29"/>
      <c r="Q36" s="29"/>
      <c r="R36" s="29"/>
      <c r="S36" s="29"/>
      <c r="T36" s="29"/>
      <c r="U36" s="29"/>
      <c r="V36" s="29"/>
      <c r="W36" s="29"/>
      <c r="X36" s="29"/>
      <c r="Y36" s="29"/>
      <c r="Z36" s="29"/>
      <c r="AA36" s="29"/>
      <c r="AB36" s="29"/>
      <c r="AC36" s="29"/>
      <c r="AD36" s="571"/>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row>
    <row r="37" spans="1:111" ht="39.950000000000003" customHeight="1" x14ac:dyDescent="0.3">
      <c r="A37" s="29"/>
      <c r="B37" s="29"/>
      <c r="C37" s="29"/>
      <c r="D37" s="29"/>
      <c r="E37" s="258"/>
      <c r="F37" s="258"/>
      <c r="G37" s="29"/>
      <c r="H37" s="29"/>
      <c r="I37" s="29"/>
      <c r="J37" s="29"/>
      <c r="K37" s="29"/>
      <c r="L37" s="29"/>
      <c r="M37" s="29"/>
      <c r="N37" s="29"/>
      <c r="O37" s="29"/>
      <c r="P37" s="29"/>
      <c r="Q37" s="29"/>
      <c r="R37" s="29"/>
      <c r="S37" s="29"/>
      <c r="T37" s="29"/>
      <c r="U37" s="29"/>
      <c r="V37" s="29"/>
      <c r="W37" s="29"/>
      <c r="X37" s="29"/>
      <c r="Y37" s="29"/>
      <c r="Z37" s="29"/>
      <c r="AA37" s="29"/>
      <c r="AB37" s="29"/>
      <c r="AC37" s="29"/>
      <c r="AD37" s="571"/>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row>
    <row r="38" spans="1:111" ht="39.950000000000003" customHeight="1" x14ac:dyDescent="0.3">
      <c r="A38" s="29"/>
      <c r="B38" s="29"/>
      <c r="C38" s="29"/>
      <c r="D38" s="29"/>
      <c r="E38" s="258"/>
      <c r="F38" s="258"/>
      <c r="G38" s="29"/>
      <c r="H38" s="29"/>
      <c r="I38" s="29"/>
      <c r="J38" s="29"/>
      <c r="K38" s="29"/>
      <c r="L38" s="29"/>
      <c r="M38" s="29"/>
      <c r="N38" s="29"/>
      <c r="O38" s="29"/>
      <c r="P38" s="29"/>
      <c r="Q38" s="29"/>
      <c r="R38" s="29"/>
      <c r="S38" s="29"/>
      <c r="T38" s="29"/>
      <c r="U38" s="29"/>
      <c r="V38" s="29"/>
      <c r="W38" s="29"/>
      <c r="X38" s="29"/>
      <c r="Y38" s="29"/>
      <c r="Z38" s="29"/>
      <c r="AA38" s="29"/>
      <c r="AB38" s="29"/>
      <c r="AC38" s="29"/>
      <c r="AD38" s="571"/>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row>
    <row r="39" spans="1:111" ht="39.950000000000003" customHeight="1" x14ac:dyDescent="0.3">
      <c r="A39" s="29"/>
      <c r="B39" s="29"/>
      <c r="C39" s="29"/>
      <c r="D39" s="29"/>
      <c r="E39" s="258"/>
      <c r="F39" s="258"/>
      <c r="G39" s="29"/>
      <c r="H39" s="29"/>
      <c r="I39" s="29"/>
      <c r="J39" s="29"/>
      <c r="K39" s="29"/>
      <c r="L39" s="29"/>
      <c r="M39" s="29"/>
      <c r="N39" s="29"/>
      <c r="O39" s="29"/>
      <c r="P39" s="29"/>
      <c r="Q39" s="29"/>
      <c r="R39" s="29"/>
      <c r="S39" s="29"/>
      <c r="T39" s="29"/>
      <c r="U39" s="29"/>
      <c r="V39" s="29"/>
      <c r="W39" s="29"/>
      <c r="X39" s="29"/>
      <c r="Y39" s="29"/>
      <c r="Z39" s="29"/>
      <c r="AA39" s="29"/>
      <c r="AB39" s="29"/>
      <c r="AC39" s="29"/>
      <c r="AD39" s="571"/>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row>
    <row r="40" spans="1:111" ht="39.950000000000003" customHeight="1" x14ac:dyDescent="0.3">
      <c r="A40" s="29"/>
      <c r="B40" s="29"/>
      <c r="C40" s="29"/>
      <c r="D40" s="29"/>
      <c r="E40" s="258"/>
      <c r="F40" s="258"/>
      <c r="G40" s="29"/>
      <c r="H40" s="29"/>
      <c r="I40" s="29"/>
      <c r="J40" s="29"/>
      <c r="K40" s="29"/>
      <c r="L40" s="29"/>
      <c r="M40" s="29"/>
      <c r="N40" s="29"/>
      <c r="O40" s="29"/>
      <c r="P40" s="29"/>
      <c r="Q40" s="29"/>
      <c r="R40" s="29"/>
      <c r="S40" s="29"/>
      <c r="T40" s="29"/>
      <c r="U40" s="29"/>
      <c r="V40" s="29"/>
      <c r="W40" s="29"/>
      <c r="X40" s="29"/>
      <c r="Y40" s="29"/>
      <c r="Z40" s="29"/>
      <c r="AA40" s="29"/>
      <c r="AB40" s="29"/>
      <c r="AC40" s="29"/>
      <c r="AD40" s="571"/>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row>
    <row r="41" spans="1:111" ht="39.950000000000003" customHeight="1" x14ac:dyDescent="0.3">
      <c r="A41" s="29"/>
      <c r="B41" s="29"/>
      <c r="C41" s="29"/>
      <c r="D41" s="29"/>
      <c r="E41" s="258"/>
      <c r="F41" s="258"/>
      <c r="G41" s="29"/>
      <c r="H41" s="29"/>
      <c r="I41" s="29"/>
      <c r="J41" s="29"/>
      <c r="K41" s="29"/>
      <c r="L41" s="29"/>
      <c r="M41" s="29"/>
      <c r="N41" s="29"/>
      <c r="O41" s="29"/>
      <c r="P41" s="29"/>
      <c r="Q41" s="29"/>
      <c r="R41" s="29"/>
      <c r="S41" s="29"/>
      <c r="T41" s="29"/>
      <c r="U41" s="29"/>
      <c r="V41" s="29"/>
      <c r="W41" s="29"/>
      <c r="X41" s="29"/>
      <c r="Y41" s="29"/>
      <c r="Z41" s="29"/>
      <c r="AA41" s="29"/>
      <c r="AB41" s="29"/>
      <c r="AC41" s="29"/>
      <c r="AD41" s="571"/>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row>
    <row r="42" spans="1:111" ht="39.950000000000003" customHeight="1" x14ac:dyDescent="0.3">
      <c r="A42" s="29"/>
      <c r="B42" s="29"/>
      <c r="C42" s="29"/>
      <c r="D42" s="29"/>
      <c r="E42" s="258"/>
      <c r="F42" s="258"/>
      <c r="G42" s="29"/>
      <c r="H42" s="29"/>
      <c r="I42" s="29"/>
      <c r="J42" s="29"/>
      <c r="K42" s="29"/>
      <c r="L42" s="29"/>
      <c r="M42" s="29"/>
      <c r="N42" s="29"/>
      <c r="O42" s="29"/>
      <c r="P42" s="29"/>
      <c r="Q42" s="29"/>
      <c r="R42" s="29"/>
      <c r="S42" s="29"/>
      <c r="T42" s="29"/>
      <c r="U42" s="29"/>
      <c r="V42" s="29"/>
      <c r="W42" s="29"/>
      <c r="X42" s="29"/>
      <c r="Y42" s="29"/>
      <c r="Z42" s="29"/>
      <c r="AA42" s="29"/>
      <c r="AB42" s="29"/>
      <c r="AC42" s="29"/>
      <c r="AD42" s="571"/>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row>
    <row r="43" spans="1:111" ht="39.950000000000003" customHeight="1" x14ac:dyDescent="0.3">
      <c r="A43" s="29"/>
      <c r="B43" s="29"/>
      <c r="C43" s="29"/>
      <c r="D43" s="29"/>
      <c r="E43" s="258"/>
      <c r="F43" s="258"/>
      <c r="G43" s="29"/>
      <c r="H43" s="29"/>
      <c r="I43" s="29"/>
      <c r="J43" s="29"/>
      <c r="K43" s="29"/>
      <c r="L43" s="29"/>
      <c r="M43" s="29"/>
      <c r="N43" s="29"/>
      <c r="O43" s="29"/>
      <c r="P43" s="29"/>
      <c r="Q43" s="29"/>
      <c r="R43" s="29"/>
      <c r="S43" s="29"/>
      <c r="T43" s="29"/>
      <c r="U43" s="29"/>
      <c r="V43" s="29"/>
      <c r="W43" s="29"/>
      <c r="X43" s="29"/>
      <c r="Y43" s="29"/>
      <c r="Z43" s="29"/>
      <c r="AA43" s="29"/>
      <c r="AB43" s="29"/>
      <c r="AC43" s="29"/>
      <c r="AD43" s="571"/>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row>
    <row r="44" spans="1:111" ht="39.950000000000003" customHeight="1" x14ac:dyDescent="0.3">
      <c r="A44" s="29"/>
      <c r="B44" s="29"/>
      <c r="C44" s="29"/>
      <c r="D44" s="29"/>
      <c r="E44" s="258"/>
      <c r="F44" s="258"/>
      <c r="G44" s="29"/>
      <c r="H44" s="29"/>
      <c r="I44" s="29"/>
      <c r="J44" s="29"/>
      <c r="K44" s="29"/>
      <c r="L44" s="29"/>
      <c r="M44" s="29"/>
      <c r="N44" s="29"/>
      <c r="O44" s="29"/>
      <c r="P44" s="29"/>
      <c r="Q44" s="29"/>
      <c r="R44" s="29"/>
      <c r="S44" s="29"/>
      <c r="T44" s="29"/>
      <c r="U44" s="29"/>
      <c r="V44" s="29"/>
      <c r="W44" s="29"/>
      <c r="X44" s="29"/>
      <c r="Y44" s="29"/>
      <c r="Z44" s="29"/>
      <c r="AA44" s="29"/>
      <c r="AB44" s="29"/>
      <c r="AC44" s="29"/>
      <c r="AD44" s="571"/>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row>
    <row r="45" spans="1:111" ht="39.950000000000003" customHeight="1" x14ac:dyDescent="0.3">
      <c r="A45" s="29"/>
      <c r="B45" s="29"/>
      <c r="C45" s="29"/>
      <c r="D45" s="29"/>
      <c r="E45" s="258"/>
      <c r="F45" s="258"/>
      <c r="G45" s="29"/>
      <c r="H45" s="29"/>
      <c r="I45" s="29"/>
      <c r="J45" s="29"/>
      <c r="K45" s="29"/>
      <c r="L45" s="29"/>
      <c r="M45" s="29"/>
      <c r="N45" s="29"/>
      <c r="O45" s="29"/>
      <c r="P45" s="29"/>
      <c r="Q45" s="29"/>
      <c r="R45" s="29"/>
      <c r="S45" s="29"/>
      <c r="T45" s="29"/>
      <c r="U45" s="29"/>
      <c r="V45" s="29"/>
      <c r="W45" s="29"/>
      <c r="X45" s="29"/>
      <c r="Y45" s="29"/>
      <c r="Z45" s="29"/>
      <c r="AA45" s="29"/>
      <c r="AB45" s="29"/>
      <c r="AC45" s="29"/>
      <c r="AD45" s="571"/>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row>
    <row r="46" spans="1:111" ht="39.950000000000003" customHeight="1" x14ac:dyDescent="0.3">
      <c r="A46" s="29"/>
      <c r="B46" s="29"/>
      <c r="C46" s="29"/>
      <c r="D46" s="29"/>
      <c r="E46" s="258"/>
      <c r="F46" s="258"/>
      <c r="G46" s="29"/>
      <c r="H46" s="29"/>
      <c r="I46" s="29"/>
      <c r="J46" s="29"/>
      <c r="K46" s="29"/>
      <c r="L46" s="29"/>
      <c r="M46" s="29"/>
      <c r="N46" s="29"/>
      <c r="O46" s="29"/>
      <c r="P46" s="29"/>
      <c r="Q46" s="29"/>
      <c r="R46" s="29"/>
      <c r="S46" s="29"/>
      <c r="T46" s="29"/>
      <c r="U46" s="29"/>
      <c r="V46" s="29"/>
      <c r="W46" s="29"/>
      <c r="X46" s="29"/>
      <c r="Y46" s="29"/>
      <c r="Z46" s="29"/>
      <c r="AA46" s="29"/>
      <c r="AB46" s="29"/>
      <c r="AC46" s="29"/>
      <c r="AD46" s="571"/>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row>
    <row r="47" spans="1:111" ht="39.950000000000003" customHeight="1" x14ac:dyDescent="0.3">
      <c r="A47" s="29"/>
      <c r="B47" s="29"/>
      <c r="C47" s="29"/>
      <c r="D47" s="29"/>
      <c r="E47" s="258"/>
      <c r="F47" s="258"/>
      <c r="G47" s="29"/>
      <c r="H47" s="29"/>
      <c r="I47" s="29"/>
      <c r="J47" s="29"/>
      <c r="K47" s="29"/>
      <c r="L47" s="29"/>
      <c r="M47" s="29"/>
      <c r="N47" s="29"/>
      <c r="O47" s="29"/>
      <c r="P47" s="29"/>
      <c r="Q47" s="29"/>
      <c r="R47" s="29"/>
      <c r="S47" s="29"/>
      <c r="T47" s="29"/>
      <c r="U47" s="29"/>
      <c r="V47" s="29"/>
      <c r="W47" s="29"/>
      <c r="X47" s="29"/>
      <c r="Y47" s="29"/>
      <c r="Z47" s="29"/>
      <c r="AA47" s="29"/>
      <c r="AB47" s="29"/>
      <c r="AC47" s="29"/>
      <c r="AD47" s="571"/>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row>
    <row r="48" spans="1:111" ht="39.950000000000003" customHeight="1" x14ac:dyDescent="0.3">
      <c r="A48" s="29"/>
      <c r="B48" s="29"/>
      <c r="C48" s="29"/>
      <c r="D48" s="29"/>
      <c r="E48" s="258"/>
      <c r="F48" s="258"/>
      <c r="G48" s="29"/>
      <c r="H48" s="29"/>
      <c r="I48" s="29"/>
      <c r="J48" s="29"/>
      <c r="K48" s="29"/>
      <c r="L48" s="29"/>
      <c r="M48" s="29"/>
      <c r="N48" s="29"/>
      <c r="O48" s="29"/>
      <c r="P48" s="29"/>
      <c r="Q48" s="29"/>
      <c r="R48" s="29"/>
      <c r="S48" s="29"/>
      <c r="T48" s="29"/>
      <c r="U48" s="29"/>
      <c r="V48" s="29"/>
      <c r="W48" s="29"/>
      <c r="X48" s="29"/>
      <c r="Y48" s="29"/>
      <c r="Z48" s="29"/>
      <c r="AA48" s="29"/>
      <c r="AB48" s="29"/>
      <c r="AC48" s="29"/>
      <c r="AD48" s="571"/>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row>
    <row r="49" spans="1:111" ht="39.950000000000003" customHeight="1" x14ac:dyDescent="0.3">
      <c r="A49" s="29"/>
      <c r="B49" s="29"/>
      <c r="C49" s="29"/>
      <c r="D49" s="29"/>
      <c r="E49" s="258"/>
      <c r="F49" s="258"/>
      <c r="G49" s="29"/>
      <c r="H49" s="29"/>
      <c r="I49" s="29"/>
      <c r="J49" s="29"/>
      <c r="K49" s="29"/>
      <c r="L49" s="29"/>
      <c r="M49" s="29"/>
      <c r="N49" s="29"/>
      <c r="O49" s="29"/>
      <c r="P49" s="29"/>
      <c r="Q49" s="29"/>
      <c r="R49" s="29"/>
      <c r="S49" s="29"/>
      <c r="T49" s="29"/>
      <c r="U49" s="29"/>
      <c r="V49" s="29"/>
      <c r="W49" s="29"/>
      <c r="X49" s="29"/>
      <c r="Y49" s="29"/>
      <c r="Z49" s="29"/>
      <c r="AA49" s="29"/>
      <c r="AB49" s="29"/>
      <c r="AC49" s="29"/>
      <c r="AD49" s="571"/>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row>
    <row r="50" spans="1:111" ht="39.950000000000003" customHeight="1" x14ac:dyDescent="0.3">
      <c r="A50" s="29"/>
      <c r="B50" s="29"/>
      <c r="C50" s="29"/>
      <c r="D50" s="29"/>
      <c r="E50" s="258"/>
      <c r="F50" s="258"/>
      <c r="G50" s="29"/>
      <c r="H50" s="29"/>
      <c r="I50" s="29"/>
      <c r="J50" s="29"/>
      <c r="K50" s="29"/>
      <c r="L50" s="29"/>
      <c r="M50" s="29"/>
      <c r="N50" s="29"/>
      <c r="O50" s="29"/>
      <c r="P50" s="29"/>
      <c r="Q50" s="29"/>
      <c r="R50" s="29"/>
      <c r="S50" s="29"/>
      <c r="T50" s="29"/>
      <c r="U50" s="29"/>
      <c r="V50" s="29"/>
      <c r="W50" s="29"/>
      <c r="X50" s="29"/>
      <c r="Y50" s="29"/>
      <c r="Z50" s="29"/>
      <c r="AA50" s="29"/>
      <c r="AB50" s="29"/>
      <c r="AC50" s="29"/>
      <c r="AD50" s="571"/>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row>
    <row r="51" spans="1:111" ht="39.950000000000003"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571"/>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row>
    <row r="52" spans="1:111" ht="39.950000000000003"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571"/>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row>
    <row r="53" spans="1:111" ht="39.950000000000003"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571"/>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row>
    <row r="54" spans="1:111" ht="39.950000000000003"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571"/>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row>
    <row r="55" spans="1:111" ht="39.950000000000003"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571"/>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row>
    <row r="56" spans="1:111" ht="39.950000000000003"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571"/>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row>
    <row r="57" spans="1:111" ht="39.950000000000003"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571"/>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row>
    <row r="58" spans="1:111" ht="39.950000000000003"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571"/>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row>
    <row r="59" spans="1:111" ht="39.950000000000003"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571"/>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row>
    <row r="60" spans="1:111" ht="39.950000000000003"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571"/>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row>
    <row r="61" spans="1:111" ht="39.950000000000003"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571"/>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row>
    <row r="62" spans="1:111" ht="39.950000000000003"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571"/>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row>
    <row r="63" spans="1:111" ht="39.950000000000003"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571"/>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row>
    <row r="64" spans="1:111" ht="39.950000000000003"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571"/>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row>
    <row r="65" spans="1:111" ht="39.95000000000000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571"/>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row>
    <row r="66" spans="1:111" ht="39.950000000000003"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571"/>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row>
    <row r="67" spans="1:111" ht="39.950000000000003"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571"/>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row>
    <row r="68" spans="1:111" ht="39.950000000000003"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571"/>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row>
    <row r="69" spans="1:111" ht="39.950000000000003"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571"/>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row>
    <row r="70" spans="1:111" ht="39.950000000000003"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571"/>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row>
    <row r="71" spans="1:111" ht="39.950000000000003"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571"/>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row>
    <row r="72" spans="1:111" ht="39.950000000000003"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571"/>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row>
    <row r="73" spans="1:111" ht="39.950000000000003"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571"/>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row>
    <row r="74" spans="1:111" ht="39.950000000000003"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571"/>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row>
    <row r="75" spans="1:111" ht="39.950000000000003"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571"/>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row>
    <row r="76" spans="1:111" ht="39.950000000000003"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571"/>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row>
    <row r="77" spans="1:111" ht="39.950000000000003"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571"/>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row>
    <row r="78" spans="1:111" ht="39.950000000000003"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571"/>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row>
    <row r="79" spans="1:111" ht="39.950000000000003"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571"/>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row>
    <row r="80" spans="1:111" ht="39.950000000000003"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571"/>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row>
    <row r="81" spans="1:111" ht="39.950000000000003"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571"/>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row>
    <row r="82" spans="1:111" ht="39.950000000000003"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571"/>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row>
    <row r="83" spans="1:111" ht="39.950000000000003"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571"/>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row>
    <row r="84" spans="1:111" ht="39.950000000000003" customHeight="1" x14ac:dyDescent="0.25">
      <c r="B84" s="120" t="s">
        <v>132</v>
      </c>
      <c r="D84" s="5" t="s">
        <v>373</v>
      </c>
    </row>
    <row r="85" spans="1:111" ht="39.950000000000003" hidden="1" customHeight="1" thickBot="1" x14ac:dyDescent="0.3">
      <c r="B85" s="1">
        <v>0</v>
      </c>
      <c r="C85" s="1"/>
      <c r="D85" s="1"/>
      <c r="E85" s="1" t="s">
        <v>132</v>
      </c>
      <c r="F85" s="1" t="s">
        <v>132</v>
      </c>
    </row>
    <row r="86" spans="1:111" ht="39.950000000000003" hidden="1" customHeight="1" thickTop="1" x14ac:dyDescent="0.25">
      <c r="B86" s="120">
        <v>0</v>
      </c>
      <c r="D86" s="120" t="s">
        <v>130</v>
      </c>
      <c r="E86" s="63" t="s">
        <v>129</v>
      </c>
      <c r="F86" s="63" t="s">
        <v>250</v>
      </c>
      <c r="G86" s="64" t="s">
        <v>57</v>
      </c>
      <c r="H86" s="65" t="s">
        <v>153</v>
      </c>
      <c r="I86" s="66">
        <v>0</v>
      </c>
      <c r="M86" s="64" t="s">
        <v>57</v>
      </c>
      <c r="N86" s="391"/>
      <c r="AJ86" s="400" t="s">
        <v>124</v>
      </c>
    </row>
    <row r="87" spans="1:111" ht="39.950000000000003" hidden="1" customHeight="1" x14ac:dyDescent="0.25">
      <c r="B87" s="120">
        <v>1</v>
      </c>
      <c r="D87" s="120" t="s">
        <v>50</v>
      </c>
      <c r="E87" s="63" t="s">
        <v>137</v>
      </c>
      <c r="F87" s="63" t="s">
        <v>223</v>
      </c>
      <c r="G87" s="67" t="s">
        <v>56</v>
      </c>
      <c r="H87" s="68" t="s">
        <v>57</v>
      </c>
      <c r="I87" s="69">
        <v>1</v>
      </c>
      <c r="M87" s="67" t="s">
        <v>56</v>
      </c>
      <c r="AJ87" s="400" t="s">
        <v>133</v>
      </c>
    </row>
    <row r="88" spans="1:111" ht="39.950000000000003" hidden="1" customHeight="1" x14ac:dyDescent="0.25">
      <c r="B88" s="120">
        <v>2</v>
      </c>
      <c r="D88" s="120" t="s">
        <v>155</v>
      </c>
      <c r="E88" s="70" t="s">
        <v>135</v>
      </c>
      <c r="F88" s="70" t="s">
        <v>224</v>
      </c>
      <c r="G88" s="71" t="s">
        <v>154</v>
      </c>
      <c r="H88" s="72" t="s">
        <v>56</v>
      </c>
      <c r="I88" s="73">
        <v>2</v>
      </c>
      <c r="M88" s="71" t="s">
        <v>154</v>
      </c>
      <c r="AJ88" s="400" t="s">
        <v>172</v>
      </c>
    </row>
    <row r="89" spans="1:111" ht="39.950000000000003" hidden="1" customHeight="1" x14ac:dyDescent="0.25">
      <c r="B89" s="120">
        <v>3</v>
      </c>
      <c r="D89" s="120" t="s">
        <v>155</v>
      </c>
      <c r="E89" s="63" t="s">
        <v>125</v>
      </c>
      <c r="F89" s="63" t="s">
        <v>126</v>
      </c>
      <c r="H89" s="72" t="s">
        <v>56</v>
      </c>
      <c r="I89" s="73">
        <v>2</v>
      </c>
      <c r="AM89" s="370">
        <f>AZ13</f>
        <v>0</v>
      </c>
    </row>
    <row r="90" spans="1:111" ht="39.950000000000003" hidden="1" customHeight="1" x14ac:dyDescent="0.25">
      <c r="A90" s="76" t="e">
        <f>B90+F90</f>
        <v>#VALUE!</v>
      </c>
      <c r="B90" s="120">
        <v>4</v>
      </c>
      <c r="D90" s="120" t="s">
        <v>155</v>
      </c>
      <c r="E90" s="263" t="s">
        <v>132</v>
      </c>
      <c r="F90" s="263" t="s">
        <v>132</v>
      </c>
      <c r="H90" s="72" t="s">
        <v>56</v>
      </c>
      <c r="I90" s="73">
        <v>2</v>
      </c>
      <c r="AI90" s="76" t="e">
        <f>AM90+AQ90</f>
        <v>#REF!</v>
      </c>
      <c r="AK90" s="76">
        <f>AO90+AV90</f>
        <v>0</v>
      </c>
      <c r="AL90" s="74" t="e">
        <f>#REF!</f>
        <v>#REF!</v>
      </c>
      <c r="AM90" s="76" t="e">
        <f>MAX(AM91:AM94)</f>
        <v>#REF!</v>
      </c>
      <c r="AP90" s="47" t="str">
        <f>L24</f>
        <v>I</v>
      </c>
      <c r="AQ90" s="76">
        <f>MAX(AQ91:AQ94)</f>
        <v>0</v>
      </c>
    </row>
    <row r="91" spans="1:111" ht="39.950000000000003" hidden="1" customHeight="1" x14ac:dyDescent="0.7">
      <c r="B91" s="120">
        <v>5</v>
      </c>
      <c r="D91" s="120" t="s">
        <v>156</v>
      </c>
      <c r="E91" s="264"/>
      <c r="F91" s="264"/>
      <c r="H91" s="78" t="s">
        <v>154</v>
      </c>
      <c r="I91" s="79">
        <v>3</v>
      </c>
      <c r="AL91" s="82" t="s">
        <v>153</v>
      </c>
      <c r="AM91" s="76" t="e">
        <f>IF(#REF!=#REF!,3," ")</f>
        <v>#REF!</v>
      </c>
      <c r="AP91" s="83" t="s">
        <v>154</v>
      </c>
      <c r="AQ91" s="76" t="str">
        <f>IF(AP91=$AP$90,3," ")</f>
        <v xml:space="preserve"> </v>
      </c>
    </row>
    <row r="92" spans="1:111" ht="39.950000000000003" hidden="1" customHeight="1" x14ac:dyDescent="0.3">
      <c r="B92" s="120">
        <v>6</v>
      </c>
      <c r="D92" s="120" t="s">
        <v>156</v>
      </c>
      <c r="E92" s="77"/>
      <c r="F92" s="77"/>
      <c r="H92" s="78" t="s">
        <v>154</v>
      </c>
      <c r="I92" s="79">
        <v>3</v>
      </c>
      <c r="AL92" s="82" t="s">
        <v>158</v>
      </c>
      <c r="AM92" s="76" t="e">
        <f>IF(#REF!=#REF!,2," ")</f>
        <v>#REF!</v>
      </c>
      <c r="AP92" s="85" t="s">
        <v>56</v>
      </c>
      <c r="AQ92" s="76" t="str">
        <f>IF(AP92=$AP$90,2," ")</f>
        <v xml:space="preserve"> </v>
      </c>
    </row>
    <row r="93" spans="1:111" ht="39.950000000000003" hidden="1" customHeight="1" x14ac:dyDescent="0.3">
      <c r="B93" s="120">
        <v>7</v>
      </c>
      <c r="E93" s="77"/>
      <c r="F93" s="77"/>
      <c r="AL93" s="82" t="s">
        <v>159</v>
      </c>
      <c r="AM93" s="76" t="e">
        <f>IF(#REF!=#REF!,1," ")</f>
        <v>#REF!</v>
      </c>
      <c r="AP93" s="86" t="s">
        <v>57</v>
      </c>
      <c r="AQ93" s="76" t="str">
        <f>IF(AP93=$AP$90,1," ")</f>
        <v xml:space="preserve"> </v>
      </c>
    </row>
    <row r="94" spans="1:111" ht="39.950000000000003" hidden="1" customHeight="1" x14ac:dyDescent="0.3">
      <c r="B94" s="120">
        <v>8</v>
      </c>
      <c r="E94" s="77"/>
      <c r="F94" s="77"/>
      <c r="AL94" s="82" t="s">
        <v>160</v>
      </c>
      <c r="AM94" s="76" t="e">
        <f>IF(#REF!=#REF!,0," ")</f>
        <v>#REF!</v>
      </c>
      <c r="AP94" s="47" t="s">
        <v>153</v>
      </c>
      <c r="AQ94" s="76">
        <f>IF(AP94=$AP$90,0," ")</f>
        <v>0</v>
      </c>
    </row>
    <row r="95" spans="1:111" ht="39.950000000000003" hidden="1" customHeight="1" x14ac:dyDescent="0.3">
      <c r="B95" s="120">
        <v>9</v>
      </c>
      <c r="E95" s="77"/>
      <c r="F95" s="77"/>
    </row>
    <row r="96" spans="1:111" ht="39.950000000000003" hidden="1" customHeight="1" x14ac:dyDescent="0.25">
      <c r="B96" s="1"/>
      <c r="C96" s="1"/>
      <c r="D96" s="1"/>
      <c r="E96" s="1"/>
      <c r="F96" s="1"/>
    </row>
    <row r="97" spans="1:43" hidden="1" x14ac:dyDescent="0.25"/>
    <row r="98" spans="1:43" hidden="1" x14ac:dyDescent="0.25"/>
    <row r="99" spans="1:43" ht="46.5" hidden="1" x14ac:dyDescent="0.25">
      <c r="AM99" s="370" t="e">
        <f>#REF!</f>
        <v>#REF!</v>
      </c>
    </row>
    <row r="100" spans="1:43" ht="33.75" x14ac:dyDescent="0.25">
      <c r="A100" s="76">
        <f>B100+F100</f>
        <v>0</v>
      </c>
      <c r="AI100" s="76" t="e">
        <f>AM100+AQ100</f>
        <v>#REF!</v>
      </c>
      <c r="AK100" s="76">
        <f>AO100+AV100</f>
        <v>0</v>
      </c>
      <c r="AL100" s="74" t="e">
        <f>#REF!</f>
        <v>#REF!</v>
      </c>
      <c r="AM100" s="76" t="e">
        <f>MAX(AM101:AM104)</f>
        <v>#REF!</v>
      </c>
      <c r="AP100" s="47" t="str">
        <f>L25</f>
        <v>I</v>
      </c>
      <c r="AQ100" s="76">
        <f>MAX(AQ101:AQ104)</f>
        <v>0</v>
      </c>
    </row>
    <row r="101" spans="1:43" ht="28.5" x14ac:dyDescent="0.25">
      <c r="AL101" s="82" t="s">
        <v>153</v>
      </c>
      <c r="AM101" s="76" t="e">
        <f>IF(#REF!=#REF!,3," ")</f>
        <v>#REF!</v>
      </c>
      <c r="AP101" s="83" t="s">
        <v>154</v>
      </c>
      <c r="AQ101" s="76" t="str">
        <f>IF(AP101=$AP$100,3," ")</f>
        <v xml:space="preserve"> </v>
      </c>
    </row>
    <row r="102" spans="1:43" ht="28.5" x14ac:dyDescent="0.25">
      <c r="AL102" s="82" t="s">
        <v>158</v>
      </c>
      <c r="AM102" s="76" t="e">
        <f>IF(#REF!=#REF!,2," ")</f>
        <v>#REF!</v>
      </c>
      <c r="AP102" s="85" t="s">
        <v>56</v>
      </c>
      <c r="AQ102" s="76" t="str">
        <f>IF(AP102=$AP$100,2," ")</f>
        <v xml:space="preserve"> </v>
      </c>
    </row>
    <row r="103" spans="1:43" ht="28.5" x14ac:dyDescent="0.25">
      <c r="AL103" s="82" t="s">
        <v>159</v>
      </c>
      <c r="AM103" s="76" t="e">
        <f>IF(#REF!=#REF!,1," ")</f>
        <v>#REF!</v>
      </c>
      <c r="AP103" s="86" t="s">
        <v>57</v>
      </c>
      <c r="AQ103" s="76" t="str">
        <f>IF(AP103=$AP$100,1," ")</f>
        <v xml:space="preserve"> </v>
      </c>
    </row>
    <row r="104" spans="1:43" ht="28.5" x14ac:dyDescent="0.25">
      <c r="AL104" s="82" t="s">
        <v>160</v>
      </c>
      <c r="AM104" s="76" t="e">
        <f>IF(#REF!=#REF!,0," ")</f>
        <v>#REF!</v>
      </c>
      <c r="AP104" s="47" t="s">
        <v>153</v>
      </c>
      <c r="AQ104" s="76">
        <f>IF(AP104=$AP$100,0," ")</f>
        <v>0</v>
      </c>
    </row>
  </sheetData>
  <sheetProtection algorithmName="SHA-512" hashValue="gtuI16/DyZWrzwEFL7I9EqR+7mdNjNOEGNIZIOTit6aybg6YiPopi3ew9M3ZAb9FcgwRyXboQ3WghpqKZWtUPg==" saltValue="pl17zEAvmS3lytvs9rO0gg==" spinCount="100000" sheet="1" selectLockedCells="1"/>
  <mergeCells count="52">
    <mergeCell ref="AD2:AH2"/>
    <mergeCell ref="C4:D4"/>
    <mergeCell ref="E4:L4"/>
    <mergeCell ref="AD4:AD8"/>
    <mergeCell ref="AE4:AE8"/>
    <mergeCell ref="AF4:AF8"/>
    <mergeCell ref="AG4:AG8"/>
    <mergeCell ref="B5:D5"/>
    <mergeCell ref="AH5:AH7"/>
    <mergeCell ref="B6:C9"/>
    <mergeCell ref="AH8:AH9"/>
    <mergeCell ref="BH8:BH9"/>
    <mergeCell ref="B10:D12"/>
    <mergeCell ref="E10:E12"/>
    <mergeCell ref="F10:F12"/>
    <mergeCell ref="AH10:AH19"/>
    <mergeCell ref="L11:L12"/>
    <mergeCell ref="AJ11:AJ12"/>
    <mergeCell ref="B13:B20"/>
    <mergeCell ref="C13:D13"/>
    <mergeCell ref="AD13:AG13"/>
    <mergeCell ref="C14:D14"/>
    <mergeCell ref="AD14:AG14"/>
    <mergeCell ref="C15:D15"/>
    <mergeCell ref="AD15:AG15"/>
    <mergeCell ref="C17:D17"/>
    <mergeCell ref="AD17:AG17"/>
    <mergeCell ref="AJ27:AJ28"/>
    <mergeCell ref="AH20:AH21"/>
    <mergeCell ref="B21:D21"/>
    <mergeCell ref="B22:D23"/>
    <mergeCell ref="E22:E23"/>
    <mergeCell ref="F22:F23"/>
    <mergeCell ref="L22:L23"/>
    <mergeCell ref="AD22:AG23"/>
    <mergeCell ref="AH22:AH25"/>
    <mergeCell ref="AJ22:AJ23"/>
    <mergeCell ref="B24:C26"/>
    <mergeCell ref="AD24:AG24"/>
    <mergeCell ref="T18:T21"/>
    <mergeCell ref="AD18:AG18"/>
    <mergeCell ref="C19:D19"/>
    <mergeCell ref="AD19:AG19"/>
    <mergeCell ref="AD25:AG25"/>
    <mergeCell ref="V26:AB26"/>
    <mergeCell ref="C16:D16"/>
    <mergeCell ref="AD16:AG16"/>
    <mergeCell ref="B27:D28"/>
    <mergeCell ref="L27:L28"/>
    <mergeCell ref="C18:D18"/>
    <mergeCell ref="C20:D20"/>
    <mergeCell ref="AD20:AG20"/>
  </mergeCells>
  <conditionalFormatting sqref="AP94 AP90 AP100 L7 L9 L24 L13:L21 AJ13:AJ20">
    <cfRule type="cellIs" dxfId="233" priority="115" operator="equal">
      <formula>" "</formula>
    </cfRule>
    <cfRule type="cellIs" dxfId="232" priority="116" operator="equal">
      <formula>0</formula>
    </cfRule>
    <cfRule type="cellIs" dxfId="231" priority="117" operator="equal">
      <formula>$G$88</formula>
    </cfRule>
    <cfRule type="cellIs" dxfId="230" priority="118" operator="equal">
      <formula>$G$87</formula>
    </cfRule>
    <cfRule type="cellIs" dxfId="229" priority="119" operator="equal">
      <formula>$G$86</formula>
    </cfRule>
  </conditionalFormatting>
  <conditionalFormatting sqref="AW9:AY9">
    <cfRule type="cellIs" dxfId="228" priority="114" operator="equal">
      <formula>"Low Moisture"</formula>
    </cfRule>
  </conditionalFormatting>
  <conditionalFormatting sqref="C4:D4">
    <cfRule type="cellIs" dxfId="227" priority="113" operator="equal">
      <formula>"Not Applicable"</formula>
    </cfRule>
  </conditionalFormatting>
  <conditionalFormatting sqref="AP104">
    <cfRule type="cellIs" dxfId="226" priority="108" operator="equal">
      <formula>" "</formula>
    </cfRule>
    <cfRule type="cellIs" dxfId="225" priority="109" operator="equal">
      <formula>0</formula>
    </cfRule>
    <cfRule type="cellIs" dxfId="224" priority="110" operator="equal">
      <formula>$G$88</formula>
    </cfRule>
    <cfRule type="cellIs" dxfId="223" priority="111" operator="equal">
      <formula>$G$87</formula>
    </cfRule>
    <cfRule type="cellIs" dxfId="222" priority="112" operator="equal">
      <formula>$G$86</formula>
    </cfRule>
  </conditionalFormatting>
  <conditionalFormatting sqref="L8">
    <cfRule type="cellIs" dxfId="221" priority="103" operator="equal">
      <formula>" "</formula>
    </cfRule>
    <cfRule type="cellIs" dxfId="220" priority="104" operator="equal">
      <formula>0</formula>
    </cfRule>
    <cfRule type="cellIs" dxfId="219" priority="105" operator="equal">
      <formula>$G$88</formula>
    </cfRule>
    <cfRule type="cellIs" dxfId="218" priority="106" operator="equal">
      <formula>$G$87</formula>
    </cfRule>
    <cfRule type="cellIs" dxfId="217" priority="107" operator="equal">
      <formula>$G$86</formula>
    </cfRule>
  </conditionalFormatting>
  <conditionalFormatting sqref="L6">
    <cfRule type="cellIs" dxfId="216" priority="98" operator="equal">
      <formula>" "</formula>
    </cfRule>
    <cfRule type="cellIs" dxfId="215" priority="99" operator="equal">
      <formula>0</formula>
    </cfRule>
    <cfRule type="cellIs" dxfId="214" priority="100" operator="equal">
      <formula>$G$88</formula>
    </cfRule>
    <cfRule type="cellIs" dxfId="213" priority="101" operator="equal">
      <formula>$G$87</formula>
    </cfRule>
    <cfRule type="cellIs" dxfId="212" priority="102" operator="equal">
      <formula>$G$86</formula>
    </cfRule>
  </conditionalFormatting>
  <conditionalFormatting sqref="N5">
    <cfRule type="cellIs" dxfId="211" priority="93" operator="equal">
      <formula>" "</formula>
    </cfRule>
    <cfRule type="cellIs" dxfId="210" priority="94" operator="equal">
      <formula>0</formula>
    </cfRule>
    <cfRule type="cellIs" dxfId="209" priority="95" operator="equal">
      <formula>$G$88</formula>
    </cfRule>
    <cfRule type="cellIs" dxfId="208" priority="96" operator="equal">
      <formula>$G$87</formula>
    </cfRule>
    <cfRule type="cellIs" dxfId="207" priority="97" operator="equal">
      <formula>$G$86</formula>
    </cfRule>
  </conditionalFormatting>
  <conditionalFormatting sqref="O5:Q5">
    <cfRule type="cellIs" dxfId="206" priority="88" operator="equal">
      <formula>" "</formula>
    </cfRule>
    <cfRule type="cellIs" dxfId="205" priority="89" operator="equal">
      <formula>0</formula>
    </cfRule>
    <cfRule type="cellIs" dxfId="204" priority="90" operator="equal">
      <formula>$G$88</formula>
    </cfRule>
    <cfRule type="cellIs" dxfId="203" priority="91" operator="equal">
      <formula>$G$87</formula>
    </cfRule>
    <cfRule type="cellIs" dxfId="202" priority="92" operator="equal">
      <formula>$G$86</formula>
    </cfRule>
  </conditionalFormatting>
  <conditionalFormatting sqref="L25">
    <cfRule type="cellIs" dxfId="201" priority="83" operator="equal">
      <formula>" "</formula>
    </cfRule>
    <cfRule type="cellIs" dxfId="200" priority="84" operator="equal">
      <formula>0</formula>
    </cfRule>
    <cfRule type="cellIs" dxfId="199" priority="85" operator="equal">
      <formula>$G$88</formula>
    </cfRule>
    <cfRule type="cellIs" dxfId="198" priority="86" operator="equal">
      <formula>$G$87</formula>
    </cfRule>
    <cfRule type="cellIs" dxfId="197" priority="87" operator="equal">
      <formula>$G$86</formula>
    </cfRule>
  </conditionalFormatting>
  <conditionalFormatting sqref="L26">
    <cfRule type="cellIs" dxfId="196" priority="78" operator="equal">
      <formula>" "</formula>
    </cfRule>
    <cfRule type="cellIs" dxfId="195" priority="79" operator="equal">
      <formula>0</formula>
    </cfRule>
    <cfRule type="cellIs" dxfId="194" priority="80" operator="equal">
      <formula>$G$88</formula>
    </cfRule>
    <cfRule type="cellIs" dxfId="193" priority="81" operator="equal">
      <formula>$G$87</formula>
    </cfRule>
    <cfRule type="cellIs" dxfId="192" priority="82" operator="equal">
      <formula>$G$86</formula>
    </cfRule>
  </conditionalFormatting>
  <conditionalFormatting sqref="N86 S9">
    <cfRule type="cellIs" dxfId="191" priority="75" operator="equal">
      <formula>$E$103</formula>
    </cfRule>
    <cfRule type="cellIs" dxfId="190" priority="76" operator="equal">
      <formula>$E$102</formula>
    </cfRule>
    <cfRule type="cellIs" dxfId="189" priority="77" operator="equal">
      <formula>$E$101</formula>
    </cfRule>
  </conditionalFormatting>
  <conditionalFormatting sqref="S21:S22">
    <cfRule type="cellIs" dxfId="188" priority="72" operator="equal">
      <formula>$E$103</formula>
    </cfRule>
    <cfRule type="cellIs" dxfId="187" priority="73" operator="equal">
      <formula>$E$102</formula>
    </cfRule>
    <cfRule type="cellIs" dxfId="186" priority="74" operator="equal">
      <formula>$E$101</formula>
    </cfRule>
  </conditionalFormatting>
  <conditionalFormatting sqref="S26">
    <cfRule type="cellIs" dxfId="185" priority="69" operator="equal">
      <formula>$E$103</formula>
    </cfRule>
    <cfRule type="cellIs" dxfId="184" priority="70" operator="equal">
      <formula>$E$102</formula>
    </cfRule>
    <cfRule type="cellIs" dxfId="183" priority="71" operator="equal">
      <formula>$E$101</formula>
    </cfRule>
  </conditionalFormatting>
  <conditionalFormatting sqref="L27">
    <cfRule type="cellIs" dxfId="182" priority="64" operator="equal">
      <formula>" "</formula>
    </cfRule>
    <cfRule type="cellIs" dxfId="181" priority="65" operator="equal">
      <formula>0</formula>
    </cfRule>
    <cfRule type="cellIs" dxfId="180" priority="66" operator="equal">
      <formula>$G$88</formula>
    </cfRule>
    <cfRule type="cellIs" dxfId="179" priority="67" operator="equal">
      <formula>$G$87</formula>
    </cfRule>
    <cfRule type="cellIs" dxfId="178" priority="68" operator="equal">
      <formula>$G$86</formula>
    </cfRule>
  </conditionalFormatting>
  <conditionalFormatting sqref="AJ27">
    <cfRule type="cellIs" dxfId="177" priority="60" operator="equal">
      <formula>"Insignificant"</formula>
    </cfRule>
    <cfRule type="colorScale" priority="61">
      <colorScale>
        <cfvo type="min"/>
        <cfvo type="max"/>
        <color rgb="FFFF7128"/>
        <color rgb="FFFFEF9C"/>
      </colorScale>
    </cfRule>
    <cfRule type="cellIs" dxfId="176" priority="62" operator="equal">
      <formula>"Moderate"</formula>
    </cfRule>
    <cfRule type="cellIs" dxfId="175" priority="63" operator="equal">
      <formula>"Significant"</formula>
    </cfRule>
  </conditionalFormatting>
  <conditionalFormatting sqref="S27">
    <cfRule type="cellIs" dxfId="174" priority="57" operator="equal">
      <formula>$E$103</formula>
    </cfRule>
    <cfRule type="cellIs" dxfId="173" priority="58" operator="equal">
      <formula>$E$102</formula>
    </cfRule>
    <cfRule type="cellIs" dxfId="172" priority="59" operator="equal">
      <formula>$E$101</formula>
    </cfRule>
  </conditionalFormatting>
  <conditionalFormatting sqref="N12">
    <cfRule type="cellIs" dxfId="171" priority="52" operator="equal">
      <formula>" "</formula>
    </cfRule>
    <cfRule type="cellIs" dxfId="170" priority="53" operator="equal">
      <formula>0</formula>
    </cfRule>
    <cfRule type="cellIs" dxfId="169" priority="54" operator="equal">
      <formula>$G$88</formula>
    </cfRule>
    <cfRule type="cellIs" dxfId="168" priority="55" operator="equal">
      <formula>$G$87</formula>
    </cfRule>
    <cfRule type="cellIs" dxfId="167" priority="56" operator="equal">
      <formula>$G$86</formula>
    </cfRule>
  </conditionalFormatting>
  <conditionalFormatting sqref="O12:Q12">
    <cfRule type="cellIs" dxfId="166" priority="47" operator="equal">
      <formula>" "</formula>
    </cfRule>
    <cfRule type="cellIs" dxfId="165" priority="48" operator="equal">
      <formula>0</formula>
    </cfRule>
    <cfRule type="cellIs" dxfId="164" priority="49" operator="equal">
      <formula>$G$88</formula>
    </cfRule>
    <cfRule type="cellIs" dxfId="163" priority="50" operator="equal">
      <formula>$G$87</formula>
    </cfRule>
    <cfRule type="cellIs" dxfId="162" priority="51" operator="equal">
      <formula>$G$86</formula>
    </cfRule>
  </conditionalFormatting>
  <conditionalFormatting sqref="N23">
    <cfRule type="cellIs" dxfId="161" priority="42" operator="equal">
      <formula>" "</formula>
    </cfRule>
    <cfRule type="cellIs" dxfId="160" priority="43" operator="equal">
      <formula>0</formula>
    </cfRule>
    <cfRule type="cellIs" dxfId="159" priority="44" operator="equal">
      <formula>$G$88</formula>
    </cfRule>
    <cfRule type="cellIs" dxfId="158" priority="45" operator="equal">
      <formula>$G$87</formula>
    </cfRule>
    <cfRule type="cellIs" dxfId="157" priority="46" operator="equal">
      <formula>$G$86</formula>
    </cfRule>
  </conditionalFormatting>
  <conditionalFormatting sqref="O23:Q23">
    <cfRule type="cellIs" dxfId="156" priority="37" operator="equal">
      <formula>" "</formula>
    </cfRule>
    <cfRule type="cellIs" dxfId="155" priority="38" operator="equal">
      <formula>0</formula>
    </cfRule>
    <cfRule type="cellIs" dxfId="154" priority="39" operator="equal">
      <formula>$G$88</formula>
    </cfRule>
    <cfRule type="cellIs" dxfId="153" priority="40" operator="equal">
      <formula>$G$87</formula>
    </cfRule>
    <cfRule type="cellIs" dxfId="152" priority="41" operator="equal">
      <formula>$G$86</formula>
    </cfRule>
  </conditionalFormatting>
  <conditionalFormatting sqref="AJ6:AJ9">
    <cfRule type="cellIs" dxfId="151" priority="120" operator="equal">
      <formula>"Insignificant"</formula>
    </cfRule>
    <cfRule type="colorScale" priority="121">
      <colorScale>
        <cfvo type="min"/>
        <cfvo type="max"/>
        <color rgb="FFFF7128"/>
        <color rgb="FFFFEF9C"/>
      </colorScale>
    </cfRule>
    <cfRule type="cellIs" dxfId="150" priority="122" operator="equal">
      <formula>"Moderate"</formula>
    </cfRule>
    <cfRule type="cellIs" dxfId="149" priority="123" operator="equal">
      <formula>"Significant"</formula>
    </cfRule>
  </conditionalFormatting>
  <conditionalFormatting sqref="AJ14">
    <cfRule type="cellIs" dxfId="148" priority="28" operator="equal">
      <formula>" "</formula>
    </cfRule>
    <cfRule type="cellIs" dxfId="147" priority="29" operator="equal">
      <formula>0</formula>
    </cfRule>
    <cfRule type="cellIs" dxfId="146" priority="30" operator="equal">
      <formula>$G$88</formula>
    </cfRule>
    <cfRule type="cellIs" dxfId="145" priority="31" operator="equal">
      <formula>$G$87</formula>
    </cfRule>
    <cfRule type="cellIs" dxfId="144" priority="32" operator="equal">
      <formula>$G$86</formula>
    </cfRule>
  </conditionalFormatting>
  <conditionalFormatting sqref="AJ14">
    <cfRule type="cellIs" dxfId="143" priority="33" operator="equal">
      <formula>"Insignificant"</formula>
    </cfRule>
    <cfRule type="colorScale" priority="34">
      <colorScale>
        <cfvo type="min"/>
        <cfvo type="max"/>
        <color rgb="FFFF7128"/>
        <color rgb="FFFFEF9C"/>
      </colorScale>
    </cfRule>
    <cfRule type="cellIs" dxfId="142" priority="35" operator="equal">
      <formula>"Moderate"</formula>
    </cfRule>
    <cfRule type="cellIs" dxfId="141" priority="36" operator="equal">
      <formula>"Significant"</formula>
    </cfRule>
  </conditionalFormatting>
  <conditionalFormatting sqref="AJ24:AJ25">
    <cfRule type="cellIs" dxfId="140" priority="19" operator="equal">
      <formula>" "</formula>
    </cfRule>
    <cfRule type="cellIs" dxfId="139" priority="20" operator="equal">
      <formula>0</formula>
    </cfRule>
    <cfRule type="cellIs" dxfId="138" priority="21" operator="equal">
      <formula>$G$88</formula>
    </cfRule>
    <cfRule type="cellIs" dxfId="137" priority="22" operator="equal">
      <formula>$G$87</formula>
    </cfRule>
    <cfRule type="cellIs" dxfId="136" priority="23" operator="equal">
      <formula>$G$86</formula>
    </cfRule>
  </conditionalFormatting>
  <conditionalFormatting sqref="AJ24:AJ25">
    <cfRule type="cellIs" dxfId="135" priority="24" operator="equal">
      <formula>"Insignificant"</formula>
    </cfRule>
    <cfRule type="colorScale" priority="25">
      <colorScale>
        <cfvo type="min"/>
        <cfvo type="max"/>
        <color rgb="FFFF7128"/>
        <color rgb="FFFFEF9C"/>
      </colorScale>
    </cfRule>
    <cfRule type="cellIs" dxfId="134" priority="26" operator="equal">
      <formula>"Moderate"</formula>
    </cfRule>
    <cfRule type="cellIs" dxfId="133" priority="27" operator="equal">
      <formula>"Significant"</formula>
    </cfRule>
  </conditionalFormatting>
  <conditionalFormatting sqref="AJ26">
    <cfRule type="cellIs" dxfId="132" priority="10" operator="equal">
      <formula>" "</formula>
    </cfRule>
    <cfRule type="cellIs" dxfId="131" priority="11" operator="equal">
      <formula>0</formula>
    </cfRule>
    <cfRule type="cellIs" dxfId="130" priority="12" operator="equal">
      <formula>$G$88</formula>
    </cfRule>
    <cfRule type="cellIs" dxfId="129" priority="13" operator="equal">
      <formula>$G$87</formula>
    </cfRule>
    <cfRule type="cellIs" dxfId="128" priority="14" operator="equal">
      <formula>$G$86</formula>
    </cfRule>
  </conditionalFormatting>
  <conditionalFormatting sqref="AJ26">
    <cfRule type="cellIs" dxfId="127" priority="15" operator="equal">
      <formula>"Insignificant"</formula>
    </cfRule>
    <cfRule type="colorScale" priority="16">
      <colorScale>
        <cfvo type="min"/>
        <cfvo type="max"/>
        <color rgb="FFFF7128"/>
        <color rgb="FFFFEF9C"/>
      </colorScale>
    </cfRule>
    <cfRule type="cellIs" dxfId="126" priority="17" operator="equal">
      <formula>"Moderate"</formula>
    </cfRule>
    <cfRule type="cellIs" dxfId="125" priority="18" operator="equal">
      <formula>"Significant"</formula>
    </cfRule>
  </conditionalFormatting>
  <conditionalFormatting sqref="AJ21">
    <cfRule type="cellIs" dxfId="124" priority="1" operator="equal">
      <formula>" "</formula>
    </cfRule>
    <cfRule type="cellIs" dxfId="123" priority="2" operator="equal">
      <formula>0</formula>
    </cfRule>
    <cfRule type="cellIs" dxfId="122" priority="3" operator="equal">
      <formula>$G$88</formula>
    </cfRule>
    <cfRule type="cellIs" dxfId="121" priority="4" operator="equal">
      <formula>$G$87</formula>
    </cfRule>
    <cfRule type="cellIs" dxfId="120" priority="5" operator="equal">
      <formula>$G$86</formula>
    </cfRule>
  </conditionalFormatting>
  <conditionalFormatting sqref="AJ21">
    <cfRule type="cellIs" dxfId="119" priority="6" operator="equal">
      <formula>"Insignificant"</formula>
    </cfRule>
    <cfRule type="colorScale" priority="7">
      <colorScale>
        <cfvo type="min"/>
        <cfvo type="max"/>
        <color rgb="FFFF7128"/>
        <color rgb="FFFFEF9C"/>
      </colorScale>
    </cfRule>
    <cfRule type="cellIs" dxfId="118" priority="8" operator="equal">
      <formula>"Moderate"</formula>
    </cfRule>
    <cfRule type="cellIs" dxfId="117" priority="9" operator="equal">
      <formula>"Significant"</formula>
    </cfRule>
  </conditionalFormatting>
  <conditionalFormatting sqref="AJ13:AJ20">
    <cfRule type="cellIs" dxfId="116" priority="124" operator="equal">
      <formula>"Insignificant"</formula>
    </cfRule>
    <cfRule type="colorScale" priority="125">
      <colorScale>
        <cfvo type="min"/>
        <cfvo type="max"/>
        <color rgb="FFFF7128"/>
        <color rgb="FFFFEF9C"/>
      </colorScale>
    </cfRule>
    <cfRule type="cellIs" dxfId="115" priority="126" operator="equal">
      <formula>"Moderate"</formula>
    </cfRule>
    <cfRule type="cellIs" dxfId="114" priority="127" operator="equal">
      <formula>"Significant"</formula>
    </cfRule>
  </conditionalFormatting>
  <dataValidations count="4">
    <dataValidation type="list" allowBlank="1" showInputMessage="1" showErrorMessage="1" sqref="AD9:AG9" xr:uid="{00000000-0002-0000-0700-000000000000}">
      <formula1>$AM$3:$AN$3</formula1>
    </dataValidation>
    <dataValidation type="list" allowBlank="1" showInputMessage="1" showErrorMessage="1" sqref="E27:E28 E6:E8 E24:E25 E13:E20" xr:uid="{00000000-0002-0000-0700-000001000000}">
      <formula1>$E$85:$E$92</formula1>
    </dataValidation>
    <dataValidation type="list" allowBlank="1" showInputMessage="1" showErrorMessage="1" sqref="F27:F28 F6:F8 F24:F25 F13:F20" xr:uid="{00000000-0002-0000-0700-000002000000}">
      <formula1>$F$85:$F$92</formula1>
    </dataValidation>
    <dataValidation type="list" allowBlank="1" showInputMessage="1" showErrorMessage="1" sqref="AD24:AD25" xr:uid="{00000000-0002-0000-0700-000003000000}">
      <formula1>$AD$27:$AD$28</formula1>
    </dataValidation>
  </dataValidations>
  <hyperlinks>
    <hyperlink ref="AJ2" location="'Dash Board'!E2" display="'Dash Board'!A1" xr:uid="{00000000-0004-0000-0700-000000000000}"/>
    <hyperlink ref="AJ3" location="GPS!B7" display="GPS" xr:uid="{00000000-0004-0000-0700-000001000000}"/>
  </hyperlinks>
  <printOptions horizontalCentered="1" verticalCentered="1"/>
  <pageMargins left="0" right="0" top="0" bottom="0" header="0.5" footer="0.05"/>
  <pageSetup scale="3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pageSetUpPr fitToPage="1"/>
  </sheetPr>
  <dimension ref="A1:AR104"/>
  <sheetViews>
    <sheetView zoomScale="85" zoomScaleNormal="85" workbookViewId="0">
      <selection activeCell="C5" sqref="C5"/>
    </sheetView>
  </sheetViews>
  <sheetFormatPr defaultRowHeight="15" x14ac:dyDescent="0.25"/>
  <cols>
    <col min="1" max="1" width="2.7109375" customWidth="1"/>
    <col min="2" max="2" width="65.85546875" customWidth="1"/>
    <col min="3" max="3" width="15.42578125" customWidth="1"/>
    <col min="4" max="9" width="9.140625" hidden="1" customWidth="1"/>
    <col min="10" max="13" width="6.7109375" hidden="1" customWidth="1"/>
    <col min="14" max="14" width="2.7109375" customWidth="1"/>
    <col min="16" max="16" width="12.7109375" customWidth="1"/>
  </cols>
  <sheetData>
    <row r="1" spans="1:44" ht="39.950000000000003" customHeight="1" x14ac:dyDescent="0.25">
      <c r="A1" s="913" t="s">
        <v>110</v>
      </c>
      <c r="B1" s="913"/>
      <c r="C1" s="913"/>
      <c r="D1" s="19" t="s">
        <v>50</v>
      </c>
      <c r="E1" s="19" t="s">
        <v>8</v>
      </c>
      <c r="F1" s="19" t="s">
        <v>49</v>
      </c>
      <c r="G1" s="16"/>
      <c r="H1" s="15" t="s">
        <v>41</v>
      </c>
      <c r="I1" s="13" t="s">
        <v>37</v>
      </c>
      <c r="J1" s="13" t="str">
        <f>B7</f>
        <v>Sourcing</v>
      </c>
      <c r="K1" s="14" t="str">
        <f>B12</f>
        <v>Transportation Complexity</v>
      </c>
      <c r="L1" s="14" t="str">
        <f>B17</f>
        <v>Manufacturing Exposure</v>
      </c>
      <c r="M1" s="14" t="str">
        <f>B23</f>
        <v>Manufacturing Complexity</v>
      </c>
      <c r="N1" s="2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row>
    <row r="2" spans="1:44" ht="30.2" customHeight="1" x14ac:dyDescent="0.25">
      <c r="A2" s="23"/>
      <c r="B2" s="26" t="str">
        <f>'Engine 1'!D2</f>
        <v>Happy Cow Dairy</v>
      </c>
      <c r="C2" s="267" t="s">
        <v>225</v>
      </c>
      <c r="D2" s="19"/>
      <c r="E2" s="19"/>
      <c r="F2" s="19"/>
      <c r="G2" s="16"/>
      <c r="H2" s="15"/>
      <c r="I2" s="13"/>
      <c r="J2" s="13"/>
      <c r="K2" s="14"/>
      <c r="L2" s="14"/>
      <c r="M2" s="14"/>
      <c r="N2" s="2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row>
    <row r="3" spans="1:44" ht="30.2" customHeight="1" x14ac:dyDescent="0.25">
      <c r="A3" s="23"/>
      <c r="B3" s="26" t="str">
        <f>'Engine 1'!D4</f>
        <v>Raw Milk</v>
      </c>
      <c r="C3" s="252" t="s">
        <v>198</v>
      </c>
      <c r="D3" s="19"/>
      <c r="E3" s="19"/>
      <c r="F3" s="19"/>
      <c r="G3" s="16"/>
      <c r="H3" s="15"/>
      <c r="I3" s="13"/>
      <c r="J3" s="13"/>
      <c r="K3" s="14"/>
      <c r="L3" s="14"/>
      <c r="M3" s="14"/>
      <c r="N3" s="2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row>
    <row r="4" spans="1:44" ht="30.2" customHeight="1" x14ac:dyDescent="0.25">
      <c r="A4" s="36"/>
      <c r="B4" s="7" t="s">
        <v>2</v>
      </c>
      <c r="C4" s="10">
        <f>IF(G4&gt;=3,6,G4)</f>
        <v>1</v>
      </c>
      <c r="D4" s="8">
        <v>1</v>
      </c>
      <c r="E4" s="8">
        <v>2</v>
      </c>
      <c r="F4" s="8">
        <v>3</v>
      </c>
      <c r="G4" s="12">
        <f>G5+G6</f>
        <v>1</v>
      </c>
      <c r="H4" s="10">
        <f>MAX(I4:M4)</f>
        <v>1</v>
      </c>
      <c r="I4" s="10">
        <f>C4</f>
        <v>1</v>
      </c>
      <c r="J4" s="10">
        <f>C7</f>
        <v>1</v>
      </c>
      <c r="K4" s="10">
        <f>C12</f>
        <v>1</v>
      </c>
      <c r="L4" s="10">
        <f>C17</f>
        <v>1</v>
      </c>
      <c r="M4" s="10">
        <f>C23</f>
        <v>1</v>
      </c>
      <c r="N4" s="21"/>
      <c r="O4" s="261"/>
      <c r="P4" s="267" t="s">
        <v>249</v>
      </c>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row>
    <row r="5" spans="1:44" ht="45" x14ac:dyDescent="0.25">
      <c r="A5" s="21"/>
      <c r="B5" s="3" t="s">
        <v>3</v>
      </c>
      <c r="C5" s="30"/>
      <c r="D5" s="2" t="str">
        <f>IF(OR($C5=$C$100,$C5=$C$103),D4," ")</f>
        <v xml:space="preserve"> </v>
      </c>
      <c r="E5" s="2" t="str">
        <f>IF($C5=$C$101,E4," ")</f>
        <v xml:space="preserve"> </v>
      </c>
      <c r="F5" s="2" t="str">
        <f>IF($C5=$C$102,F4," ")</f>
        <v xml:space="preserve"> </v>
      </c>
      <c r="G5" s="2">
        <f>MIN(D5:F5)</f>
        <v>0</v>
      </c>
      <c r="N5" s="2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row>
    <row r="6" spans="1:44" x14ac:dyDescent="0.25">
      <c r="A6" s="21"/>
      <c r="B6" s="4" t="s">
        <v>4</v>
      </c>
      <c r="C6" s="30"/>
      <c r="D6" s="2">
        <f>IF(OR($C6=$A$100,$C6=$A$103),0,1)</f>
        <v>1</v>
      </c>
      <c r="E6" s="9"/>
      <c r="F6" s="9"/>
      <c r="G6" s="5">
        <f>D6</f>
        <v>1</v>
      </c>
      <c r="N6" s="2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row>
    <row r="7" spans="1:44" ht="30.2" customHeight="1" x14ac:dyDescent="0.25">
      <c r="A7" s="36"/>
      <c r="B7" s="7" t="s">
        <v>17</v>
      </c>
      <c r="C7" s="10">
        <f>IF(G7&gt;=3,6,G7)</f>
        <v>1</v>
      </c>
      <c r="D7" s="8"/>
      <c r="E7" s="8"/>
      <c r="F7" s="8"/>
      <c r="G7" s="12">
        <f>IF(SUM(G8:G11)=0,1,SUM(G8:G11))</f>
        <v>1</v>
      </c>
      <c r="H7" s="6"/>
      <c r="I7" s="6"/>
      <c r="J7" s="6"/>
      <c r="K7" s="6"/>
      <c r="L7" s="6"/>
      <c r="M7" s="6"/>
      <c r="N7" s="2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row>
    <row r="8" spans="1:44" ht="30.2" customHeight="1" x14ac:dyDescent="0.25">
      <c r="A8" s="21"/>
      <c r="B8" s="3" t="s">
        <v>10</v>
      </c>
      <c r="C8" s="30" t="s">
        <v>162</v>
      </c>
      <c r="D8" s="2">
        <f>IF(OR($C8=$D$100,$C8=$D$102),0,2)</f>
        <v>0</v>
      </c>
      <c r="E8" s="9"/>
      <c r="F8" s="9"/>
      <c r="G8" s="2">
        <f>MIN(D8:F8)</f>
        <v>0</v>
      </c>
      <c r="N8" s="2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row>
    <row r="9" spans="1:44" x14ac:dyDescent="0.25">
      <c r="A9" s="21"/>
      <c r="B9" s="4" t="s">
        <v>13</v>
      </c>
      <c r="C9" s="30" t="s">
        <v>162</v>
      </c>
      <c r="D9" s="2">
        <f>IF(OR($C9=$E$100,$C9=$E$102),0,2)</f>
        <v>0</v>
      </c>
      <c r="E9" s="9"/>
      <c r="F9" s="9"/>
      <c r="G9" s="5">
        <f>D9</f>
        <v>0</v>
      </c>
      <c r="N9" s="2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row>
    <row r="10" spans="1:44" x14ac:dyDescent="0.25">
      <c r="A10" s="21"/>
      <c r="B10" s="4" t="s">
        <v>16</v>
      </c>
      <c r="C10" s="30" t="s">
        <v>5</v>
      </c>
      <c r="D10" s="2">
        <f>IF(OR($C10=$A$100,$C10=$A$103),0,2)</f>
        <v>0</v>
      </c>
      <c r="E10" s="9"/>
      <c r="F10" s="9"/>
      <c r="G10" s="5">
        <f>D10</f>
        <v>0</v>
      </c>
      <c r="N10" s="2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row>
    <row r="11" spans="1:44" x14ac:dyDescent="0.25">
      <c r="A11" s="21"/>
      <c r="B11" s="4" t="s">
        <v>40</v>
      </c>
      <c r="C11" s="30" t="s">
        <v>6</v>
      </c>
      <c r="D11" s="2">
        <f>IF($C11=$A$101,0,2)</f>
        <v>0</v>
      </c>
      <c r="E11" s="9"/>
      <c r="F11" s="9"/>
      <c r="G11" s="5">
        <f>D11</f>
        <v>0</v>
      </c>
      <c r="N11" s="2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row>
    <row r="12" spans="1:44" ht="30.2" customHeight="1" x14ac:dyDescent="0.25">
      <c r="A12" s="36"/>
      <c r="B12" s="7" t="s">
        <v>18</v>
      </c>
      <c r="C12" s="10">
        <f>IF(G12&gt;=3,6,G12)</f>
        <v>1</v>
      </c>
      <c r="D12" s="8"/>
      <c r="E12" s="8"/>
      <c r="F12" s="8"/>
      <c r="G12" s="12">
        <f>IF(SUM(G13:G16)=0,1,SUM(G13:G16))</f>
        <v>1</v>
      </c>
      <c r="H12" s="6"/>
      <c r="I12" s="6"/>
      <c r="J12" s="6"/>
      <c r="K12" s="6"/>
      <c r="L12" s="6"/>
      <c r="M12" s="6"/>
      <c r="N12" s="2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row>
    <row r="13" spans="1:44" ht="30.2" x14ac:dyDescent="0.25">
      <c r="A13" s="21"/>
      <c r="B13" s="3" t="s">
        <v>19</v>
      </c>
      <c r="C13" s="30" t="s">
        <v>11</v>
      </c>
      <c r="D13" s="2">
        <f>IF(OR($C13=$F$100,$C13=$F$102),0,2)</f>
        <v>0</v>
      </c>
      <c r="E13" s="9"/>
      <c r="F13" s="9"/>
      <c r="G13" s="2">
        <f>MIN(D13:F13)</f>
        <v>0</v>
      </c>
      <c r="N13" s="2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row>
    <row r="14" spans="1:44" ht="30.2" x14ac:dyDescent="0.25">
      <c r="A14" s="21"/>
      <c r="B14" s="11" t="s">
        <v>20</v>
      </c>
      <c r="C14" s="31"/>
      <c r="D14" s="2">
        <f>IF($C14=$G$100,1,0)</f>
        <v>0</v>
      </c>
      <c r="E14" s="9"/>
      <c r="F14" s="9"/>
      <c r="G14" s="2">
        <f>D14</f>
        <v>0</v>
      </c>
      <c r="N14" s="2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row>
    <row r="15" spans="1:44" ht="30" x14ac:dyDescent="0.25">
      <c r="A15" s="21"/>
      <c r="B15" s="3" t="s">
        <v>26</v>
      </c>
      <c r="C15" s="32"/>
      <c r="D15" s="2">
        <f>IF($C15=$H$101,1,0)</f>
        <v>0</v>
      </c>
      <c r="E15" s="9"/>
      <c r="F15" s="9"/>
      <c r="G15" s="2">
        <f>D15</f>
        <v>0</v>
      </c>
      <c r="N15" s="2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row>
    <row r="16" spans="1:44" ht="30" x14ac:dyDescent="0.25">
      <c r="A16" s="21"/>
      <c r="B16" s="11" t="s">
        <v>35</v>
      </c>
      <c r="C16" s="30" t="s">
        <v>6</v>
      </c>
      <c r="D16" s="2">
        <f>IF($C16=$A$101,0,2)</f>
        <v>0</v>
      </c>
      <c r="E16" s="9"/>
      <c r="F16" s="9"/>
      <c r="G16" s="2">
        <f>D16</f>
        <v>0</v>
      </c>
      <c r="N16" s="2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ht="30.2" customHeight="1" thickBot="1" x14ac:dyDescent="0.3">
      <c r="A17" s="36"/>
      <c r="B17" s="7" t="s">
        <v>36</v>
      </c>
      <c r="C17" s="10">
        <f>IF(G17&gt;=3,6,G17)</f>
        <v>1</v>
      </c>
      <c r="D17" s="8">
        <v>1</v>
      </c>
      <c r="E17" s="8">
        <v>2</v>
      </c>
      <c r="F17" s="8">
        <v>3</v>
      </c>
      <c r="G17" s="12">
        <f>IF(SUM(H18:H22)=0,1,MAX(H18:H22))</f>
        <v>1</v>
      </c>
      <c r="H17" s="6"/>
      <c r="I17" s="6"/>
      <c r="J17" s="6"/>
      <c r="K17" s="6"/>
      <c r="L17" s="6"/>
      <c r="M17" s="6"/>
      <c r="N17" s="2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ht="30" x14ac:dyDescent="0.25">
      <c r="A18" s="21"/>
      <c r="B18" s="11" t="s">
        <v>31</v>
      </c>
      <c r="C18" s="30" t="s">
        <v>6</v>
      </c>
      <c r="D18" s="2">
        <f>IF(OR($C18=$A$101,$C18=$A$103),0,2)</f>
        <v>0</v>
      </c>
      <c r="E18" s="9"/>
      <c r="F18" s="9"/>
      <c r="G18" s="278">
        <f>D18</f>
        <v>0</v>
      </c>
      <c r="H18" s="914">
        <f>G18+G19</f>
        <v>0</v>
      </c>
      <c r="N18" s="2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ht="30.75" thickBot="1" x14ac:dyDescent="0.3">
      <c r="A19" s="21"/>
      <c r="B19" s="11" t="s">
        <v>33</v>
      </c>
      <c r="C19" s="30" t="s">
        <v>6</v>
      </c>
      <c r="D19" s="2">
        <f>IF(OR($C19=$A$101,$C19=$A$103),0,2)</f>
        <v>0</v>
      </c>
      <c r="E19" s="9"/>
      <c r="F19" s="9"/>
      <c r="G19" s="279">
        <f>D19</f>
        <v>0</v>
      </c>
      <c r="H19" s="915"/>
      <c r="N19" s="2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row>
    <row r="20" spans="1:44" ht="30" x14ac:dyDescent="0.25">
      <c r="A20" s="21"/>
      <c r="B20" s="11" t="s">
        <v>32</v>
      </c>
      <c r="C20" s="30" t="s">
        <v>6</v>
      </c>
      <c r="D20" s="2">
        <f>IF(OR($C20=$A$101,$C20=$A$103),0,2)</f>
        <v>0</v>
      </c>
      <c r="E20" s="9"/>
      <c r="F20" s="9"/>
      <c r="G20" s="278">
        <f>D20</f>
        <v>0</v>
      </c>
      <c r="H20" s="914">
        <f>G20+G21</f>
        <v>0</v>
      </c>
      <c r="N20" s="2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ht="30.75" thickBot="1" x14ac:dyDescent="0.3">
      <c r="A21" s="21"/>
      <c r="B21" s="11" t="s">
        <v>34</v>
      </c>
      <c r="C21" s="30" t="s">
        <v>6</v>
      </c>
      <c r="D21" s="2">
        <f>IF(OR($C21=$A$101,$C21=$A$103),0,2)</f>
        <v>0</v>
      </c>
      <c r="E21" s="9"/>
      <c r="F21" s="9"/>
      <c r="G21" s="279">
        <f>D21</f>
        <v>0</v>
      </c>
      <c r="H21" s="915"/>
      <c r="N21" s="2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ht="30.75" thickBot="1" x14ac:dyDescent="0.3">
      <c r="A22" s="21"/>
      <c r="B22" s="11" t="s">
        <v>38</v>
      </c>
      <c r="C22" s="30"/>
      <c r="D22" s="2" t="str">
        <f>IF(OR($C22=$J$101,$C22=$J$103),D21," ")</f>
        <v xml:space="preserve"> </v>
      </c>
      <c r="E22" s="2" t="str">
        <f>IF($C22=$J101,2," ")</f>
        <v xml:space="preserve"> </v>
      </c>
      <c r="F22" s="2" t="str">
        <f>IF($C22=$J$102,3," ")</f>
        <v xml:space="preserve"> </v>
      </c>
      <c r="G22" s="280">
        <f>MAX(D22:F22)</f>
        <v>0</v>
      </c>
      <c r="H22" s="281">
        <f>G22</f>
        <v>0</v>
      </c>
      <c r="N22" s="2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row>
    <row r="23" spans="1:44" ht="30.2" customHeight="1" x14ac:dyDescent="0.25">
      <c r="A23" s="36"/>
      <c r="B23" s="7" t="s">
        <v>27</v>
      </c>
      <c r="C23" s="10">
        <f>IF(G23&gt;=3,6,G23)</f>
        <v>1</v>
      </c>
      <c r="D23" s="8">
        <v>1</v>
      </c>
      <c r="E23" s="8">
        <v>2</v>
      </c>
      <c r="F23" s="8">
        <v>3</v>
      </c>
      <c r="G23" s="12">
        <f>MAX(G24:G25)</f>
        <v>1</v>
      </c>
      <c r="H23" s="6"/>
      <c r="I23" s="6"/>
      <c r="J23" s="6"/>
      <c r="K23" s="6"/>
      <c r="L23" s="6"/>
      <c r="M23" s="6"/>
      <c r="N23" s="2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row>
    <row r="24" spans="1:44" ht="69.95" customHeight="1" x14ac:dyDescent="0.25">
      <c r="A24" s="21"/>
      <c r="B24" s="11" t="s">
        <v>253</v>
      </c>
      <c r="C24" s="30" t="s">
        <v>106</v>
      </c>
      <c r="D24" s="2">
        <f>IF(OR($C24=$K$100, $C24=$K$103),D23," ")</f>
        <v>1</v>
      </c>
      <c r="E24" s="2" t="str">
        <f>IF($C24=$K101,E23," ")</f>
        <v xml:space="preserve"> </v>
      </c>
      <c r="F24" s="2" t="str">
        <f>IF($C24=$K$102,F23," ")</f>
        <v xml:space="preserve"> </v>
      </c>
      <c r="G24" s="2">
        <f>MIN(D24:F24)</f>
        <v>1</v>
      </c>
      <c r="N24" s="2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row>
    <row r="25" spans="1:44" ht="60" x14ac:dyDescent="0.25">
      <c r="A25" s="21"/>
      <c r="B25" s="3" t="s">
        <v>290</v>
      </c>
      <c r="C25" s="30"/>
      <c r="D25" s="2" t="str">
        <f>IF(OR($C25=$I$100,$C25=$I$103),D23," ")</f>
        <v xml:space="preserve"> </v>
      </c>
      <c r="E25" s="2" t="str">
        <f>IF($C25=$I101,E23," ")</f>
        <v xml:space="preserve"> </v>
      </c>
      <c r="F25" s="2" t="str">
        <f>IF($C25=$I$102,F23," ")</f>
        <v xml:space="preserve"> </v>
      </c>
      <c r="G25" s="2">
        <f>MIN(D25:F25)</f>
        <v>0</v>
      </c>
      <c r="N25" s="2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row>
    <row r="26" spans="1:44" x14ac:dyDescent="0.25">
      <c r="A26" s="21"/>
      <c r="B26" s="21"/>
      <c r="C26" s="21"/>
      <c r="D26" s="29"/>
      <c r="E26" s="29"/>
      <c r="F26" s="29"/>
      <c r="G26" s="29"/>
      <c r="H26" s="29"/>
      <c r="I26" s="29"/>
      <c r="J26" s="29"/>
      <c r="K26" s="29"/>
      <c r="L26" s="29"/>
      <c r="M26" s="29"/>
      <c r="N26" s="2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row>
    <row r="27" spans="1:44" x14ac:dyDescent="0.25">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row>
    <row r="28" spans="1:44" x14ac:dyDescent="0.25">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row>
    <row r="29" spans="1:44" x14ac:dyDescent="0.25">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row>
    <row r="30" spans="1:44" x14ac:dyDescent="0.2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row>
    <row r="31" spans="1:44" x14ac:dyDescent="0.25">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row>
    <row r="32" spans="1:44" x14ac:dyDescent="0.25">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row>
    <row r="33" spans="1:44" x14ac:dyDescent="0.25">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row>
    <row r="34" spans="1:44" x14ac:dyDescent="0.25">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row>
    <row r="35" spans="1:44" x14ac:dyDescent="0.2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row>
    <row r="36" spans="1:44" x14ac:dyDescent="0.2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row>
    <row r="37" spans="1:44" x14ac:dyDescent="0.25">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row>
    <row r="38" spans="1:44"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row>
    <row r="39" spans="1:44"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row>
    <row r="40" spans="1:44"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row>
    <row r="41" spans="1:44" x14ac:dyDescent="0.25">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row>
    <row r="42" spans="1:44" x14ac:dyDescent="0.25">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row>
    <row r="43" spans="1:44"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row>
    <row r="44" spans="1:44"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row>
    <row r="45" spans="1:44"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row>
    <row r="46" spans="1:44"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row>
    <row r="47" spans="1:44"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4"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row>
    <row r="49" spans="1:44"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row>
    <row r="50" spans="1:44"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row>
    <row r="51" spans="1:44"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row>
    <row r="52" spans="1:44"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row>
    <row r="53" spans="1:44"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row>
    <row r="54" spans="1:44"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row>
    <row r="55" spans="1:44"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row>
    <row r="56" spans="1:44"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row>
    <row r="57" spans="1:44"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row>
    <row r="58" spans="1:44"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row>
    <row r="59" spans="1:44"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4"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4"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row>
    <row r="67" spans="1:44"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row>
    <row r="68" spans="1:44"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row>
    <row r="69" spans="1:44"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row>
    <row r="70" spans="1:44"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row>
    <row r="71" spans="1:44"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row>
    <row r="72" spans="1:44"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row>
    <row r="73" spans="1:44"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row>
    <row r="74" spans="1:44"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row>
    <row r="75" spans="1:44"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row>
    <row r="76" spans="1:44" x14ac:dyDescent="0.2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row>
    <row r="77" spans="1:44" x14ac:dyDescent="0.2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row>
    <row r="78" spans="1:44" x14ac:dyDescent="0.2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row>
    <row r="79" spans="1:44" x14ac:dyDescent="0.2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row>
    <row r="80" spans="1:44" x14ac:dyDescent="0.2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row>
    <row r="81" spans="1:44" x14ac:dyDescent="0.2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row>
    <row r="82" spans="1:44" x14ac:dyDescent="0.2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row>
    <row r="83" spans="1:44" x14ac:dyDescent="0.2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row>
    <row r="84" spans="1:44"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row>
    <row r="85" spans="1:44"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row>
    <row r="86" spans="1:44"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row>
    <row r="87" spans="1:44"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row>
    <row r="88" spans="1:44"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row>
    <row r="89" spans="1:44"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row>
    <row r="90" spans="1:44"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row>
    <row r="91" spans="1:44"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row>
    <row r="92" spans="1:44"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row>
    <row r="93" spans="1:44"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row>
    <row r="94" spans="1:44"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row>
    <row r="95" spans="1:44"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row>
    <row r="96" spans="1:44"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row>
    <row r="97" spans="1:44" s="120" customFormat="1" x14ac:dyDescent="0.25">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row>
    <row r="98" spans="1:44" x14ac:dyDescent="0.2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row>
    <row r="99" spans="1:44" x14ac:dyDescent="0.25">
      <c r="A99" s="1"/>
      <c r="B99" s="1"/>
      <c r="C99" s="1"/>
      <c r="D99" s="1"/>
      <c r="E99" s="1"/>
      <c r="F99" s="1"/>
      <c r="G99" s="1"/>
      <c r="H99" s="1"/>
      <c r="I99" s="1"/>
      <c r="J99" s="1"/>
      <c r="K99" s="1"/>
      <c r="L99" s="1"/>
      <c r="M99" s="1"/>
    </row>
    <row r="100" spans="1:44" x14ac:dyDescent="0.25">
      <c r="A100" t="s">
        <v>5</v>
      </c>
      <c r="C100" t="s">
        <v>7</v>
      </c>
      <c r="D100" t="s">
        <v>11</v>
      </c>
      <c r="E100" t="s">
        <v>14</v>
      </c>
      <c r="F100" t="s">
        <v>11</v>
      </c>
      <c r="G100" t="s">
        <v>22</v>
      </c>
      <c r="H100" t="s">
        <v>24</v>
      </c>
      <c r="I100" t="s">
        <v>28</v>
      </c>
      <c r="J100" s="120" t="s">
        <v>39</v>
      </c>
      <c r="K100" t="s">
        <v>106</v>
      </c>
    </row>
    <row r="101" spans="1:44" x14ac:dyDescent="0.25">
      <c r="A101" t="s">
        <v>6</v>
      </c>
      <c r="C101" t="s">
        <v>8</v>
      </c>
      <c r="D101" t="s">
        <v>12</v>
      </c>
      <c r="E101" t="s">
        <v>15</v>
      </c>
      <c r="F101" t="s">
        <v>21</v>
      </c>
      <c r="G101" t="s">
        <v>23</v>
      </c>
      <c r="H101" t="s">
        <v>25</v>
      </c>
      <c r="I101" t="s">
        <v>30</v>
      </c>
      <c r="J101" s="120" t="s">
        <v>238</v>
      </c>
      <c r="K101" t="s">
        <v>107</v>
      </c>
    </row>
    <row r="102" spans="1:44" x14ac:dyDescent="0.25">
      <c r="A102" t="s">
        <v>88</v>
      </c>
      <c r="C102" t="s">
        <v>9</v>
      </c>
      <c r="D102" s="120" t="s">
        <v>162</v>
      </c>
      <c r="E102" s="120" t="s">
        <v>162</v>
      </c>
      <c r="F102" s="120" t="s">
        <v>162</v>
      </c>
      <c r="G102" s="120" t="s">
        <v>162</v>
      </c>
      <c r="H102" s="120" t="s">
        <v>162</v>
      </c>
      <c r="I102" t="s">
        <v>29</v>
      </c>
      <c r="J102" s="120" t="s">
        <v>239</v>
      </c>
      <c r="K102" t="s">
        <v>108</v>
      </c>
    </row>
    <row r="103" spans="1:44" x14ac:dyDescent="0.25">
      <c r="A103" t="s">
        <v>162</v>
      </c>
      <c r="C103" s="120" t="s">
        <v>162</v>
      </c>
      <c r="I103" s="120" t="s">
        <v>162</v>
      </c>
      <c r="J103" s="120" t="s">
        <v>162</v>
      </c>
      <c r="K103" s="120" t="s">
        <v>162</v>
      </c>
    </row>
    <row r="104" spans="1:44" x14ac:dyDescent="0.25">
      <c r="J104" s="120"/>
    </row>
  </sheetData>
  <sheetProtection algorithmName="SHA-512" hashValue="WFS4o26TFlfdLfSDMwTn/bCC8KMISyAJCDtr0lu18kFEQjMxdmhqS6q7Cbib/pdDHdZ/RdjZa5W6frCSAhe3tg==" saltValue="XaUkbN3e6kCiQcAHt49ZSA==" spinCount="100000" sheet="1" selectLockedCells="1"/>
  <mergeCells count="3">
    <mergeCell ref="A1:C1"/>
    <mergeCell ref="H18:H19"/>
    <mergeCell ref="H20:H21"/>
  </mergeCells>
  <conditionalFormatting sqref="C23 C4 H4:M4 C7 C12 C17">
    <cfRule type="cellIs" dxfId="113" priority="132" operator="equal">
      <formula>2</formula>
    </cfRule>
    <cfRule type="cellIs" dxfId="112" priority="135" operator="equal">
      <formula>1</formula>
    </cfRule>
  </conditionalFormatting>
  <conditionalFormatting sqref="C23 C4 H4:M4 C7 C12 C17">
    <cfRule type="cellIs" dxfId="111" priority="133" operator="equal">
      <formula>1</formula>
    </cfRule>
  </conditionalFormatting>
  <dataValidations count="10">
    <dataValidation type="list" allowBlank="1" showInputMessage="1" showErrorMessage="1" sqref="C8" xr:uid="{5F45C632-70FA-4DB7-9EA8-9169698EFECE}">
      <formula1>$D$99:$D$102</formula1>
    </dataValidation>
    <dataValidation type="list" allowBlank="1" showInputMessage="1" showErrorMessage="1" sqref="C9" xr:uid="{D4B71751-25B0-40AB-809C-AB24B8CE3B0C}">
      <formula1>$E$99:$E$102</formula1>
    </dataValidation>
    <dataValidation type="list" allowBlank="1" showInputMessage="1" showErrorMessage="1" sqref="C13" xr:uid="{15CB8758-E274-460F-A776-1B3CD61E9411}">
      <formula1>$F$99:$F$101</formula1>
    </dataValidation>
    <dataValidation type="list" allowBlank="1" showInputMessage="1" showErrorMessage="1" sqref="C14" xr:uid="{319E2F3F-12D8-4591-9A24-99028043116B}">
      <formula1>$G$99:$G$101</formula1>
    </dataValidation>
    <dataValidation type="list" allowBlank="1" showInputMessage="1" showErrorMessage="1" sqref="C15" xr:uid="{95366805-2F4E-427D-9150-5DEC53B4B5A8}">
      <formula1>$H$99:$H$101</formula1>
    </dataValidation>
    <dataValidation type="list" allowBlank="1" showInputMessage="1" showErrorMessage="1" sqref="C16 C6 C10:C11 C18:C21" xr:uid="{E50ECF9A-CB34-4641-874F-6855D31D32B5}">
      <formula1>$A$99:$A$101</formula1>
    </dataValidation>
    <dataValidation type="list" allowBlank="1" showInputMessage="1" showErrorMessage="1" sqref="C22" xr:uid="{7A006920-E5A7-4A49-AFE8-1AD2BD33E65C}">
      <formula1>$J$99:$J$102</formula1>
    </dataValidation>
    <dataValidation type="list" allowBlank="1" showInputMessage="1" showErrorMessage="1" sqref="C25" xr:uid="{4CEDD8FF-B3C8-4A12-B997-FDBD1F5ED085}">
      <formula1>$I$99:$I$102</formula1>
    </dataValidation>
    <dataValidation type="list" allowBlank="1" showInputMessage="1" showErrorMessage="1" sqref="C24" xr:uid="{707E2DB0-FD0E-4C0A-B08C-1112E3469A3D}">
      <formula1>$K$99:$K$102</formula1>
    </dataValidation>
    <dataValidation type="list" allowBlank="1" showInputMessage="1" showErrorMessage="1" sqref="C5" xr:uid="{2F9503D8-2FC8-42F0-B772-1EBF4942FF69}">
      <formula1>$C$99:$C$102</formula1>
    </dataValidation>
  </dataValidations>
  <hyperlinks>
    <hyperlink ref="C3" location="GPS!B7" display="GPS" xr:uid="{00000000-0004-0000-0800-000000000000}"/>
    <hyperlink ref="C2" location="'Dash Board'!E2" display="'Dash Board'!A1" xr:uid="{00000000-0004-0000-0800-000001000000}"/>
    <hyperlink ref="P4" location="'Notes  Comments'!D30" display="Comment" xr:uid="{00000000-0004-0000-0800-000002000000}"/>
  </hyperlinks>
  <printOptions horizontalCentered="1" verticalCentered="1"/>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S. Dairy Communication Tool" ma:contentTypeID="0x0101007F6980E7CCAF934788583CD0AAEF44690022AF39F1FCAC5140A177062E95E40935" ma:contentTypeVersion="55" ma:contentTypeDescription="" ma:contentTypeScope="" ma:versionID="2f9a0afd51cc9a0c368a444715a71cd4">
  <xsd:schema xmlns:xsd="http://www.w3.org/2001/XMLSchema" xmlns:xs="http://www.w3.org/2001/XMLSchema" xmlns:p="http://schemas.microsoft.com/office/2006/metadata/properties" xmlns:ns2="3beb5135-679a-4985-b016-1390b441a5a0" xmlns:ns3="54cbaaaf-8e9d-49fc-924b-1960ab94ff22" xmlns:ns4="2ae1da6e-61cf-4863-af22-fd4ea5116b2f" targetNamespace="http://schemas.microsoft.com/office/2006/metadata/properties" ma:root="true" ma:fieldsID="3531aa11dc3017a9a0eb5486a035e4a6" ns2:_="" ns3:_="" ns4:_="">
    <xsd:import namespace="3beb5135-679a-4985-b016-1390b441a5a0"/>
    <xsd:import namespace="54cbaaaf-8e9d-49fc-924b-1960ab94ff22"/>
    <xsd:import namespace="2ae1da6e-61cf-4863-af22-fd4ea5116b2f"/>
    <xsd:element name="properties">
      <xsd:complexType>
        <xsd:sequence>
          <xsd:element name="documentManagement">
            <xsd:complexType>
              <xsd:all>
                <xsd:element ref="ns2:ToolDescription"/>
                <xsd:element ref="ns3:ToolTOC" minOccurs="0"/>
                <xsd:element ref="ns2:ToolSubject" minOccurs="0"/>
                <xsd:element ref="ns2:ToolFormat" minOccurs="0"/>
                <xsd:element ref="ns2:ToolAudience" minOccurs="0"/>
                <xsd:element ref="ns2:ToolType" minOccurs="0"/>
                <xsd:element ref="ns3:ToolInitiative" minOccurs="0"/>
                <xsd:element ref="ns3:ToolSearchTags" minOccurs="0"/>
                <xsd:element ref="ns3:ToolSearchOrder" minOccurs="0"/>
                <xsd:element ref="ns4:Dairy_x0020_Products" minOccurs="0"/>
                <xsd:element ref="ns4:DRI_x0020_Page_x0020_Filter" minOccurs="0"/>
                <xsd:element ref="ns4:DRI_x0020_Research_x0020_Priority" minOccurs="0"/>
                <xsd:element ref="ns4:Override_x0020_Date" minOccurs="0"/>
                <xsd:element ref="ns4:Short_x0020_Summary" minOccurs="0"/>
                <xsd:element ref="ns4:Tools" minOccurs="0"/>
                <xsd:element ref="ns4:Topic_x0020_Page_x0020_Featured" minOccurs="0"/>
                <xsd:element ref="ns4:Value_x0020_Chaing" minOccurs="0"/>
                <xsd:element ref="ns4:Research_x0020_Areas" minOccurs="0"/>
                <xsd:element ref="ns4:DRI_x0020_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b5135-679a-4985-b016-1390b441a5a0" elementFormDefault="qualified">
    <xsd:import namespace="http://schemas.microsoft.com/office/2006/documentManagement/types"/>
    <xsd:import namespace="http://schemas.microsoft.com/office/infopath/2007/PartnerControls"/>
    <xsd:element name="ToolDescription" ma:index="2" ma:displayName="Tool Description" ma:default="" ma:internalName="ToolDescription">
      <xsd:simpleType>
        <xsd:restriction base="dms:Text">
          <xsd:maxLength value="255"/>
        </xsd:restriction>
      </xsd:simpleType>
    </xsd:element>
    <xsd:element name="ToolSubject" ma:index="4" nillable="true" ma:displayName="Tool Subject" ma:list="7d02600c-455c-4048-8a8f-461c94fe6e46" ma:internalName="ToolSubject"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ToolFormat" ma:index="5" nillable="true" ma:displayName="Tool Format" ma:list="467ea11e-27a4-4af0-81ca-e45270013b94" ma:internalName="ToolFormat"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ToolAudience" ma:index="6" nillable="true" ma:displayName="Tool Audience" ma:list="794a287c-3223-4ba1-9a17-181437015141" ma:internalName="ToolAudience"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ToolType" ma:index="7" nillable="true" ma:displayName="Tool Type" ma:list="925c9fe7-6ff5-44f7-b071-5da088a18e9a" ma:internalName="ToolType"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cbaaaf-8e9d-49fc-924b-1960ab94ff22" elementFormDefault="qualified">
    <xsd:import namespace="http://schemas.microsoft.com/office/2006/documentManagement/types"/>
    <xsd:import namespace="http://schemas.microsoft.com/office/infopath/2007/PartnerControls"/>
    <xsd:element name="ToolTOC" ma:index="3" nillable="true" ma:displayName="Tool TOC" ma:list="a1de13c8-4a06-4c84-bef4-f39f21aa0af9" ma:internalName="ToolTOC" ma:showField="Title" ma:web="2ae1da6e-61cf-4863-af22-fd4ea5116b2f">
      <xsd:simpleType>
        <xsd:restriction base="dms:Lookup"/>
      </xsd:simpleType>
    </xsd:element>
    <xsd:element name="ToolInitiative" ma:index="8" nillable="true" ma:displayName="Tool Initiative" ma:list="2fdf756f-0fdc-4f5b-be98-eda9ac96367d" ma:internalName="ToolInitiative" ma:showField="LinkTitleNoMenu" ma:web="2ae1da6e-61cf-4863-af22-fd4ea5116b2f">
      <xsd:simpleType>
        <xsd:restriction base="dms:Lookup"/>
      </xsd:simpleType>
    </xsd:element>
    <xsd:element name="ToolSearchTags" ma:index="15" nillable="true" ma:displayName="Tool Search Tags" ma:internalName="ToolSearchTags">
      <xsd:simpleType>
        <xsd:restriction base="dms:Text">
          <xsd:maxLength value="255"/>
        </xsd:restriction>
      </xsd:simpleType>
    </xsd:element>
    <xsd:element name="ToolSearchOrder" ma:index="16" nillable="true" ma:displayName="Tool Search Order" ma:decimals="0" ma:internalName="ToolSearch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ae1da6e-61cf-4863-af22-fd4ea5116b2f" elementFormDefault="qualified">
    <xsd:import namespace="http://schemas.microsoft.com/office/2006/documentManagement/types"/>
    <xsd:import namespace="http://schemas.microsoft.com/office/infopath/2007/PartnerControls"/>
    <xsd:element name="Dairy_x0020_Products" ma:index="17" nillable="true" ma:displayName="Dairy Products" ma:list="{2b2a4a6c-a247-475c-b586-6c6675fdcfbd}" ma:internalName="Dairy_x0020_Products"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DRI_x0020_Page_x0020_Filter" ma:index="18" nillable="true" ma:displayName="DRI Page Filter" ma:list="{6ca16d27-ab7f-48bf-8445-28833d13cad4}" ma:internalName="DRI_x0020_Page_x0020_Filter"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DRI_x0020_Research_x0020_Priority" ma:index="19" nillable="true" ma:displayName="DRI Research Priority" ma:list="{8c2b1a25-300f-4a7b-b91d-0237cd513c87}" ma:internalName="DRI_x0020_Research_x0020_Priority"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Override_x0020_Date" ma:index="20" nillable="true" ma:displayName="Override Date" ma:format="DateOnly" ma:internalName="Override_x0020_Date">
      <xsd:simpleType>
        <xsd:restriction base="dms:DateTime"/>
      </xsd:simpleType>
    </xsd:element>
    <xsd:element name="Short_x0020_Summary" ma:index="21" nillable="true" ma:displayName="Short Summary" ma:description="Summary to be displayed in search results" ma:internalName="Short_x0020_Summary">
      <xsd:simpleType>
        <xsd:restriction base="dms:Note">
          <xsd:maxLength value="255"/>
        </xsd:restriction>
      </xsd:simpleType>
    </xsd:element>
    <xsd:element name="Tools" ma:index="22" nillable="true" ma:displayName="Tools" ma:list="{23173a89-8178-4e72-ad53-49886f4f2a6f}" ma:internalName="Tools"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Topic_x0020_Page_x0020_Featured" ma:index="23" nillable="true" ma:displayName="Topic Page Featured" ma:list="{719189e6-4389-44af-84da-ac5497150e12}" ma:internalName="Topic_x0020_Page_x0020_Featured"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Value_x0020_Chaing" ma:index="24" nillable="true" ma:displayName="Value Chain" ma:list="{6bbea7f0-6f43-4ce5-8a94-112fec44eb41}" ma:internalName="Value_x0020_Chaing"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Research_x0020_Areas" ma:index="25" nillable="true" ma:displayName="Research Areas" ma:list="{16d6b76c-095d-43bc-936f-548fc0b0e987}" ma:internalName="Research_x0020_Areas"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element name="DRI_x0020_Section" ma:index="26" nillable="true" ma:displayName="DRI Section" ma:list="{6cb184f4-c97a-4b58-8cc0-6baa34cd8de3}" ma:internalName="DRI_x0020_Section" ma:showField="Title" ma:web="2ae1da6e-61cf-4863-af22-fd4ea5116b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olInitiative xmlns="54cbaaaf-8e9d-49fc-924b-1960ab94ff22" xsi:nil="true"/>
    <Tools xmlns="2ae1da6e-61cf-4863-af22-fd4ea5116b2f"/>
    <ToolFormat xmlns="3beb5135-679a-4985-b016-1390b441a5a0"/>
    <Short_x0020_Summary xmlns="2ae1da6e-61cf-4863-af22-fd4ea5116b2f" xsi:nil="true"/>
    <ToolAudience xmlns="3beb5135-679a-4985-b016-1390b441a5a0"/>
    <ToolSearchOrder xmlns="54cbaaaf-8e9d-49fc-924b-1960ab94ff22" xsi:nil="true"/>
    <Value_x0020_Chaing xmlns="2ae1da6e-61cf-4863-af22-fd4ea5116b2f"/>
    <ToolSubject xmlns="3beb5135-679a-4985-b016-1390b441a5a0"/>
    <ToolSearchTags xmlns="54cbaaaf-8e9d-49fc-924b-1960ab94ff22" xsi:nil="true"/>
    <Dairy_x0020_Products xmlns="2ae1da6e-61cf-4863-af22-fd4ea5116b2f"/>
    <DRI_x0020_Research_x0020_Priority xmlns="2ae1da6e-61cf-4863-af22-fd4ea5116b2f"/>
    <Topic_x0020_Page_x0020_Featured xmlns="2ae1da6e-61cf-4863-af22-fd4ea5116b2f"/>
    <ToolDescription xmlns="3beb5135-679a-4985-b016-1390b441a5a0">DMI Risk Analysis Calculator</ToolDescription>
    <ToolTOC xmlns="54cbaaaf-8e9d-49fc-924b-1960ab94ff22" xsi:nil="true"/>
    <Research_x0020_Areas xmlns="2ae1da6e-61cf-4863-af22-fd4ea5116b2f"/>
    <DRI_x0020_Page_x0020_Filter xmlns="2ae1da6e-61cf-4863-af22-fd4ea5116b2f"/>
    <ToolType xmlns="3beb5135-679a-4985-b016-1390b441a5a0"/>
    <Override_x0020_Date xmlns="2ae1da6e-61cf-4863-af22-fd4ea5116b2f" xsi:nil="true"/>
    <DRI_x0020_Section xmlns="2ae1da6e-61cf-4863-af22-fd4ea5116b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21E31DB-14BE-4CB5-9C18-6E228DF8F5D6}">
  <ds:schemaRefs>
    <ds:schemaRef ds:uri="http://schemas.microsoft.com/sharepoint/v3/contenttype/forms"/>
  </ds:schemaRefs>
</ds:datastoreItem>
</file>

<file path=customXml/itemProps2.xml><?xml version="1.0" encoding="utf-8"?>
<ds:datastoreItem xmlns:ds="http://schemas.openxmlformats.org/officeDocument/2006/customXml" ds:itemID="{9E370114-59F9-4288-9ADF-A734B7AC90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b5135-679a-4985-b016-1390b441a5a0"/>
    <ds:schemaRef ds:uri="54cbaaaf-8e9d-49fc-924b-1960ab94ff22"/>
    <ds:schemaRef ds:uri="2ae1da6e-61cf-4863-af22-fd4ea5116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2CCE2-2AA8-411F-A0FE-CAE081A17E27}">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2ae1da6e-61cf-4863-af22-fd4ea5116b2f"/>
    <ds:schemaRef ds:uri="54cbaaaf-8e9d-49fc-924b-1960ab94ff22"/>
    <ds:schemaRef ds:uri="3beb5135-679a-4985-b016-1390b441a5a0"/>
    <ds:schemaRef ds:uri="http://www.w3.org/XML/1998/namespace"/>
    <ds:schemaRef ds:uri="http://purl.org/dc/dcmitype/"/>
  </ds:schemaRefs>
</ds:datastoreItem>
</file>

<file path=customXml/itemProps4.xml><?xml version="1.0" encoding="utf-8"?>
<ds:datastoreItem xmlns:ds="http://schemas.openxmlformats.org/officeDocument/2006/customXml" ds:itemID="{1B237DDC-04CB-4D0B-89EA-EA3B939BAA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GPS</vt:lpstr>
      <vt:lpstr>Dash Board</vt:lpstr>
      <vt:lpstr>Ing</vt:lpstr>
      <vt:lpstr>PFR</vt:lpstr>
      <vt:lpstr>Pkg</vt:lpstr>
      <vt:lpstr>Eqpmnt</vt:lpstr>
      <vt:lpstr>Service</vt:lpstr>
      <vt:lpstr>Other</vt:lpstr>
      <vt:lpstr>1.  Prod Pkg</vt:lpstr>
      <vt:lpstr>2.  Audit Reg</vt:lpstr>
      <vt:lpstr>3.  Climate</vt:lpstr>
      <vt:lpstr>Notes  Comments</vt:lpstr>
      <vt:lpstr>Action Plan</vt:lpstr>
      <vt:lpstr>History </vt:lpstr>
      <vt:lpstr>Engine 1</vt:lpstr>
      <vt:lpstr>Engine 2</vt:lpstr>
      <vt:lpstr>'1.  Prod Pkg'!Print_Area</vt:lpstr>
      <vt:lpstr>'2.  Audit Reg'!Print_Area</vt:lpstr>
      <vt:lpstr>'3.  Climate'!Print_Area</vt:lpstr>
      <vt:lpstr>'Dash Board'!Print_Area</vt:lpstr>
      <vt:lpstr>Eqpmnt!Print_Area</vt:lpstr>
      <vt:lpstr>GPS!Print_Area</vt:lpstr>
      <vt:lpstr>Ing!Print_Area</vt:lpstr>
      <vt:lpstr>'Notes  Comments'!Print_Area</vt:lpstr>
      <vt:lpstr>Other!Print_Area</vt:lpstr>
      <vt:lpstr>PFR!Print_Area</vt:lpstr>
      <vt:lpstr>Pkg!Print_Area</vt:lpstr>
      <vt:lpstr>Service!Print_Area</vt:lpstr>
      <vt:lpstr>Eqpmnt!Print_Titles</vt:lpstr>
      <vt:lpstr>Ing!Print_Titles</vt:lpstr>
      <vt:lpstr>'Notes  Comments'!Print_Titles</vt:lpstr>
      <vt:lpstr>Other!Print_Titles</vt:lpstr>
      <vt:lpstr>PFR!Print_Titles</vt:lpstr>
      <vt:lpstr>Pkg!Print_Titles</vt:lpstr>
      <vt:lpstr>Service!Print_Titles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DMI Risk Analysis Calculator</dc:title>
  <dc:creator>LHillP</dc:creator>
  <cp:lastModifiedBy>Kozenka, Nick</cp:lastModifiedBy>
  <cp:lastPrinted>2018-09-07T17:45:55Z</cp:lastPrinted>
  <dcterms:created xsi:type="dcterms:W3CDTF">2008-04-17T09:57:55Z</dcterms:created>
  <dcterms:modified xsi:type="dcterms:W3CDTF">2020-01-05T23:09:59Z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0x0101007F6980E7CCAF934788583CD0AAEF44690022AF39F1FCAC5140A177062E95E40935</vt:lpwstr>
  </property>
  <property fmtid="{D5CDD505-2E9C-101B-9397-08002B2CF9AE}" pid="3" name="_NewReviewCycle">
    <vt:lpwstr/>
  </property>
</Properties>
</file>